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5 05 № 1481р Мегаполис, Хабарка, Деком, Ломоносовский\Лот 3 Деком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лот1!$A$1:$BO$41</definedName>
  </definedNames>
  <calcPr calcId="152511"/>
</workbook>
</file>

<file path=xl/calcChain.xml><?xml version="1.0" encoding="utf-8"?>
<calcChain xmlns="http://schemas.openxmlformats.org/spreadsheetml/2006/main">
  <c r="AV34" i="3" l="1"/>
  <c r="AT34" i="3"/>
  <c r="AS32" i="3"/>
  <c r="AS31" i="3"/>
  <c r="AS29" i="3"/>
  <c r="AS28" i="3"/>
  <c r="AS27" i="3"/>
  <c r="AS26" i="3"/>
  <c r="AS25" i="3"/>
  <c r="AS23" i="3"/>
  <c r="AS22" i="3"/>
  <c r="AS21" i="3"/>
  <c r="AS18" i="3"/>
  <c r="AS17" i="3"/>
  <c r="AS16" i="3"/>
  <c r="AS15" i="3"/>
  <c r="AS14" i="3"/>
  <c r="AS13" i="3"/>
  <c r="AO11" i="3"/>
  <c r="AO10" i="3" s="1"/>
  <c r="AO9" i="3" s="1"/>
  <c r="AO13" i="3"/>
  <c r="AO14" i="3"/>
  <c r="AO15" i="3"/>
  <c r="AO16" i="3"/>
  <c r="AO17" i="3"/>
  <c r="AO18" i="3"/>
  <c r="AO21" i="3"/>
  <c r="AO22" i="3"/>
  <c r="AO23" i="3"/>
  <c r="AO25" i="3"/>
  <c r="AO26" i="3"/>
  <c r="AO27" i="3"/>
  <c r="AO28" i="3"/>
  <c r="AO29" i="3"/>
  <c r="AO31" i="3"/>
  <c r="AO32" i="3"/>
  <c r="AN32" i="3"/>
  <c r="AN31" i="3"/>
  <c r="AN29" i="3"/>
  <c r="AN28" i="3"/>
  <c r="AN27" i="3"/>
  <c r="AN26" i="3"/>
  <c r="AN25" i="3"/>
  <c r="AN23" i="3"/>
  <c r="AN22" i="3"/>
  <c r="AN21" i="3"/>
  <c r="AN18" i="3"/>
  <c r="AN17" i="3"/>
  <c r="AN16" i="3"/>
  <c r="AN15" i="3"/>
  <c r="AN14" i="3"/>
  <c r="AN13" i="3"/>
  <c r="AI10" i="3"/>
  <c r="AJ10" i="3"/>
  <c r="AI11" i="3"/>
  <c r="AJ11" i="3"/>
  <c r="AI14" i="3"/>
  <c r="AJ14" i="3"/>
  <c r="AI15" i="3"/>
  <c r="AJ15" i="3"/>
  <c r="AI16" i="3"/>
  <c r="AJ16" i="3"/>
  <c r="AI17" i="3"/>
  <c r="AJ17" i="3"/>
  <c r="AI18" i="3"/>
  <c r="AJ18" i="3"/>
  <c r="AI19" i="3"/>
  <c r="AJ19" i="3"/>
  <c r="AI21" i="3"/>
  <c r="AJ21" i="3"/>
  <c r="AI22" i="3"/>
  <c r="AJ22" i="3"/>
  <c r="AI23" i="3"/>
  <c r="AJ23" i="3"/>
  <c r="AI25" i="3"/>
  <c r="AJ25" i="3"/>
  <c r="AI26" i="3"/>
  <c r="AJ26" i="3"/>
  <c r="AI27" i="3"/>
  <c r="AJ27" i="3"/>
  <c r="AI28" i="3"/>
  <c r="AJ28" i="3"/>
  <c r="AI29" i="3"/>
  <c r="AJ29" i="3"/>
  <c r="AI31" i="3"/>
  <c r="AJ31" i="3"/>
  <c r="AI32" i="3"/>
  <c r="AJ32" i="3"/>
  <c r="AO20" i="3" l="1"/>
  <c r="AO24" i="3"/>
  <c r="AO33" i="3" s="1"/>
  <c r="AO35" i="3" s="1"/>
  <c r="AO12" i="3"/>
  <c r="AJ20" i="3"/>
  <c r="AJ13" i="3"/>
  <c r="AJ33" i="3" s="1"/>
  <c r="AJ35" i="3" s="1"/>
  <c r="AJ9" i="3"/>
  <c r="AJ24" i="3"/>
  <c r="AI24" i="3"/>
  <c r="AI20" i="3"/>
  <c r="AI9" i="3"/>
  <c r="AI13" i="3"/>
  <c r="AI33" i="3" l="1"/>
  <c r="AI35" i="3" s="1"/>
  <c r="AH32" i="3" l="1"/>
  <c r="AH31" i="3"/>
  <c r="AH29" i="3"/>
  <c r="AH28" i="3"/>
  <c r="AH27" i="3"/>
  <c r="AH26" i="3"/>
  <c r="AH25" i="3"/>
  <c r="AH23" i="3"/>
  <c r="AH22" i="3"/>
  <c r="AH21" i="3"/>
  <c r="AH19" i="3"/>
  <c r="AH18" i="3"/>
  <c r="AH17" i="3"/>
  <c r="AH16" i="3"/>
  <c r="AH15" i="3"/>
  <c r="AH14" i="3"/>
  <c r="AS24" i="3"/>
  <c r="AR25" i="3"/>
  <c r="AR24" i="3" s="1"/>
  <c r="AS20" i="3"/>
  <c r="AR20" i="3"/>
  <c r="AS12" i="3"/>
  <c r="AR12" i="3"/>
  <c r="AR9" i="3"/>
  <c r="AM25" i="3"/>
  <c r="AM24" i="3" s="1"/>
  <c r="AM20" i="3"/>
  <c r="AM12" i="3"/>
  <c r="AM9" i="3"/>
  <c r="AG24" i="3"/>
  <c r="AG20" i="3"/>
  <c r="AG13" i="3"/>
  <c r="AH11" i="3"/>
  <c r="AH10" i="3"/>
  <c r="AH24" i="3" l="1"/>
  <c r="AH9" i="3"/>
  <c r="AH20" i="3"/>
  <c r="AC9" i="3" l="1"/>
  <c r="AC12" i="3"/>
  <c r="AD13" i="3"/>
  <c r="AD14" i="3"/>
  <c r="AD15" i="3"/>
  <c r="AD16" i="3"/>
  <c r="AD17" i="3"/>
  <c r="AD18" i="3"/>
  <c r="AD19" i="3"/>
  <c r="AC20" i="3"/>
  <c r="AD21" i="3"/>
  <c r="AD22" i="3"/>
  <c r="AD23" i="3"/>
  <c r="AC24" i="3"/>
  <c r="AD25" i="3"/>
  <c r="AD26" i="3"/>
  <c r="AD27" i="3"/>
  <c r="AD28" i="3"/>
  <c r="AD29" i="3"/>
  <c r="AC31" i="3"/>
  <c r="AD32" i="3"/>
  <c r="AD20" i="3" l="1"/>
  <c r="AD12" i="3"/>
  <c r="AD24" i="3"/>
  <c r="AD31" i="3"/>
  <c r="E11" i="3"/>
  <c r="E10" i="3" s="1"/>
  <c r="E9" i="3" s="1"/>
  <c r="F11" i="3"/>
  <c r="F10" i="3" s="1"/>
  <c r="F9" i="3" s="1"/>
  <c r="G11" i="3"/>
  <c r="G10" i="3" s="1"/>
  <c r="G9" i="3" s="1"/>
  <c r="H11" i="3"/>
  <c r="H10" i="3" s="1"/>
  <c r="H9" i="3" s="1"/>
  <c r="I11" i="3"/>
  <c r="I10" i="3" s="1"/>
  <c r="I9" i="3" s="1"/>
  <c r="J11" i="3"/>
  <c r="J10" i="3" s="1"/>
  <c r="J9" i="3" s="1"/>
  <c r="K11" i="3"/>
  <c r="L11" i="3"/>
  <c r="L10" i="3" s="1"/>
  <c r="L9" i="3" s="1"/>
  <c r="M11" i="3"/>
  <c r="M10" i="3" s="1"/>
  <c r="M9" i="3" s="1"/>
  <c r="N11" i="3"/>
  <c r="N10" i="3" s="1"/>
  <c r="N9" i="3" s="1"/>
  <c r="O11" i="3"/>
  <c r="O10" i="3" s="1"/>
  <c r="O9" i="3" s="1"/>
  <c r="P11" i="3"/>
  <c r="P10" i="3" s="1"/>
  <c r="P9" i="3" s="1"/>
  <c r="Q11" i="3"/>
  <c r="Q10" i="3" s="1"/>
  <c r="Q9" i="3" s="1"/>
  <c r="R11" i="3"/>
  <c r="R10" i="3" s="1"/>
  <c r="R9" i="3" s="1"/>
  <c r="S11" i="3"/>
  <c r="S10" i="3" s="1"/>
  <c r="S9" i="3" s="1"/>
  <c r="T11" i="3"/>
  <c r="T10" i="3" s="1"/>
  <c r="T9" i="3" s="1"/>
  <c r="U11" i="3"/>
  <c r="U10" i="3" s="1"/>
  <c r="U9" i="3" s="1"/>
  <c r="V11" i="3"/>
  <c r="V10" i="3" s="1"/>
  <c r="V9" i="3" s="1"/>
  <c r="W11" i="3"/>
  <c r="W10" i="3" s="1"/>
  <c r="W9" i="3" s="1"/>
  <c r="X11" i="3"/>
  <c r="X10" i="3" s="1"/>
  <c r="X9" i="3" s="1"/>
  <c r="Y11" i="3"/>
  <c r="Y10" i="3" s="1"/>
  <c r="Y9" i="3" s="1"/>
  <c r="Z11" i="3"/>
  <c r="Z10" i="3" s="1"/>
  <c r="Z9" i="3" s="1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K10" i="3" l="1"/>
  <c r="K9" i="3" s="1"/>
  <c r="AS11" i="3"/>
  <c r="AS10" i="3" s="1"/>
  <c r="AS33" i="3" s="1"/>
  <c r="AT33" i="3" s="1"/>
  <c r="AU33" i="3" s="1"/>
  <c r="AV33" i="3" s="1"/>
  <c r="AN11" i="3"/>
  <c r="AN10" i="3" s="1"/>
  <c r="AN9" i="3" s="1"/>
  <c r="AN20" i="3"/>
  <c r="AD33" i="3"/>
  <c r="AD35" i="3" s="1"/>
  <c r="V20" i="3"/>
  <c r="J20" i="3"/>
  <c r="F20" i="3"/>
  <c r="Z20" i="3"/>
  <c r="Z24" i="3"/>
  <c r="Z12" i="3"/>
  <c r="Y24" i="3"/>
  <c r="Y12" i="3"/>
  <c r="Y20" i="3"/>
  <c r="X24" i="3"/>
  <c r="X12" i="3"/>
  <c r="X20" i="3"/>
  <c r="W24" i="3"/>
  <c r="W12" i="3"/>
  <c r="W20" i="3"/>
  <c r="V24" i="3"/>
  <c r="V12" i="3"/>
  <c r="U24" i="3"/>
  <c r="U12" i="3"/>
  <c r="U20" i="3"/>
  <c r="T24" i="3"/>
  <c r="T12" i="3"/>
  <c r="T20" i="3"/>
  <c r="S24" i="3"/>
  <c r="S20" i="3"/>
  <c r="S12" i="3"/>
  <c r="R24" i="3"/>
  <c r="R12" i="3"/>
  <c r="R20" i="3"/>
  <c r="Q20" i="3"/>
  <c r="Q24" i="3"/>
  <c r="Q12" i="3"/>
  <c r="P20" i="3"/>
  <c r="P24" i="3"/>
  <c r="P12" i="3"/>
  <c r="O20" i="3"/>
  <c r="O24" i="3"/>
  <c r="O12" i="3"/>
  <c r="N24" i="3"/>
  <c r="N20" i="3"/>
  <c r="N12" i="3"/>
  <c r="M20" i="3"/>
  <c r="M24" i="3"/>
  <c r="M12" i="3"/>
  <c r="L20" i="3"/>
  <c r="L24" i="3"/>
  <c r="L12" i="3"/>
  <c r="K20" i="3"/>
  <c r="AN12" i="3" s="1"/>
  <c r="K24" i="3"/>
  <c r="K12" i="3"/>
  <c r="J24" i="3"/>
  <c r="J12" i="3"/>
  <c r="I20" i="3"/>
  <c r="I24" i="3"/>
  <c r="I12" i="3"/>
  <c r="H20" i="3"/>
  <c r="H24" i="3"/>
  <c r="H12" i="3"/>
  <c r="G20" i="3"/>
  <c r="G24" i="3"/>
  <c r="G12" i="3"/>
  <c r="F24" i="3"/>
  <c r="F12" i="3"/>
  <c r="E24" i="3"/>
  <c r="E12" i="3"/>
  <c r="E20" i="3"/>
  <c r="AS9" i="3" l="1"/>
  <c r="AS35" i="3"/>
  <c r="G33" i="3"/>
  <c r="G35" i="3" s="1"/>
  <c r="F33" i="3"/>
  <c r="F35" i="3" s="1"/>
  <c r="I33" i="3"/>
  <c r="I35" i="3" s="1"/>
  <c r="L33" i="3"/>
  <c r="L35" i="3" s="1"/>
  <c r="P33" i="3"/>
  <c r="P35" i="3" s="1"/>
  <c r="O33" i="3"/>
  <c r="O35" i="3" s="1"/>
  <c r="W33" i="3"/>
  <c r="W35" i="3" s="1"/>
  <c r="Z33" i="3"/>
  <c r="Z35" i="3" s="1"/>
  <c r="S33" i="3"/>
  <c r="S35" i="3" s="1"/>
  <c r="K33" i="3"/>
  <c r="Q33" i="3"/>
  <c r="Q35" i="3" s="1"/>
  <c r="Y33" i="3"/>
  <c r="Y35" i="3" s="1"/>
  <c r="X33" i="3"/>
  <c r="X35" i="3" s="1"/>
  <c r="V33" i="3"/>
  <c r="V35" i="3" s="1"/>
  <c r="U33" i="3"/>
  <c r="U35" i="3" s="1"/>
  <c r="T33" i="3"/>
  <c r="T35" i="3" s="1"/>
  <c r="R33" i="3"/>
  <c r="R35" i="3" s="1"/>
  <c r="N33" i="3"/>
  <c r="N35" i="3" s="1"/>
  <c r="M33" i="3"/>
  <c r="M35" i="3" s="1"/>
  <c r="J33" i="3"/>
  <c r="J35" i="3" s="1"/>
  <c r="H33" i="3"/>
  <c r="H35" i="3" s="1"/>
  <c r="E33" i="3"/>
  <c r="E35" i="3" s="1"/>
  <c r="K35" i="3" l="1"/>
  <c r="AN24" i="3"/>
  <c r="AN33" i="3" s="1"/>
  <c r="D31" i="3"/>
  <c r="AN35" i="3" l="1"/>
  <c r="D32" i="3"/>
  <c r="D29" i="3" l="1"/>
  <c r="D28" i="3"/>
  <c r="D27" i="3"/>
  <c r="D26" i="3"/>
  <c r="D25" i="3"/>
  <c r="D23" i="3"/>
  <c r="D22" i="3"/>
  <c r="D21" i="3"/>
  <c r="D19" i="3"/>
  <c r="D18" i="3"/>
  <c r="D17" i="3"/>
  <c r="D16" i="3"/>
  <c r="D15" i="3"/>
  <c r="D14" i="3"/>
  <c r="D13" i="3"/>
  <c r="C24" i="3"/>
  <c r="C20" i="3"/>
  <c r="AH13" i="3" s="1"/>
  <c r="C12" i="3"/>
  <c r="D11" i="3"/>
  <c r="D10" i="3" s="1"/>
  <c r="D9" i="3" s="1"/>
  <c r="C9" i="3"/>
  <c r="AH33" i="3" l="1"/>
  <c r="AH35" i="3" s="1"/>
  <c r="D20" i="3"/>
  <c r="D12" i="3"/>
  <c r="D24" i="3"/>
  <c r="D33" i="3" l="1"/>
  <c r="D35" i="3" s="1"/>
</calcChain>
</file>

<file path=xl/sharedStrings.xml><?xml version="1.0" encoding="utf-8"?>
<sst xmlns="http://schemas.openxmlformats.org/spreadsheetml/2006/main" count="317" uniqueCount="135">
  <si>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</si>
  <si>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</si>
  <si>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</si>
  <si>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</si>
  <si>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</si>
  <si>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</si>
  <si>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</si>
  <si>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</si>
  <si>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</si>
  <si>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</si>
  <si>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</si>
  <si>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</si>
  <si>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</si>
  <si>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</si>
  <si>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</si>
  <si>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</si>
  <si>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</si>
  <si>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</si>
  <si>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</si>
  <si>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</si>
  <si>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</si>
  <si>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</si>
  <si>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1 раз в год</t>
  </si>
  <si>
    <t>постоянно</t>
  </si>
  <si>
    <t xml:space="preserve">Стоимость на 1 кв. м. общей площади (руб./мес.)         (размер платы в месяц на 1 кв. м.)  </t>
  </si>
  <si>
    <t>16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</si>
  <si>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</si>
  <si>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</si>
  <si>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</si>
  <si>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Перечень обязательных работ, услуг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</si>
  <si>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</si>
  <si>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</si>
  <si>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</si>
  <si>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</si>
  <si>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</si>
  <si>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</si>
  <si>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2 раз(а) в год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</si>
  <si>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</si>
  <si>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</si>
  <si>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</si>
  <si>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</si>
  <si>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</si>
  <si>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</si>
  <si>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</si>
  <si>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</si>
  <si>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</si>
  <si>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</si>
  <si>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</si>
  <si>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</si>
  <si>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</si>
  <si>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</si>
  <si>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>VI. ВДГО</t>
  </si>
  <si>
    <t>Проведение технической инвентаризации,  В тарифе распределяется на площадь жилых помещений в МКД</t>
  </si>
  <si>
    <t xml:space="preserve"> деревянный не благоустроенный без канализации, с печным отоплением (без центр отопления)</t>
  </si>
  <si>
    <t>5</t>
  </si>
  <si>
    <t>4</t>
  </si>
  <si>
    <t>17</t>
  </si>
  <si>
    <t xml:space="preserve">Перечень обязательных работ, услуг, 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</si>
  <si>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</si>
  <si>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</si>
  <si>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Лот №3  Территориальный округ Майская горка</t>
  </si>
  <si>
    <t>ул. Дачная</t>
  </si>
  <si>
    <t>4, корп.1</t>
  </si>
  <si>
    <t>4, корп.3</t>
  </si>
  <si>
    <t>ул. Калинина</t>
  </si>
  <si>
    <t>14, корп.1</t>
  </si>
  <si>
    <t>16, корп.1</t>
  </si>
  <si>
    <t>ул. Ленина</t>
  </si>
  <si>
    <t>ул. Первомайская</t>
  </si>
  <si>
    <t>17, корп.5</t>
  </si>
  <si>
    <t>21, корп. 1</t>
  </si>
  <si>
    <t>23</t>
  </si>
  <si>
    <t>ул. П. Осипенко</t>
  </si>
  <si>
    <t>2, корп. 1</t>
  </si>
  <si>
    <t>ул. Почтовая</t>
  </si>
  <si>
    <t>3</t>
  </si>
  <si>
    <t>ул. Республиканская</t>
  </si>
  <si>
    <t>1, корп. 1</t>
  </si>
  <si>
    <t>ул. Холмогорская</t>
  </si>
  <si>
    <t>40</t>
  </si>
  <si>
    <t>ул. Чкалова</t>
  </si>
  <si>
    <t>7, корп.1</t>
  </si>
  <si>
    <t>15</t>
  </si>
  <si>
    <t>16, корп. 1</t>
  </si>
  <si>
    <t>18</t>
  </si>
  <si>
    <t>18, корп. 1</t>
  </si>
  <si>
    <t>ул. Энтузиастов</t>
  </si>
  <si>
    <t>24, корп. 2</t>
  </si>
  <si>
    <t>26</t>
  </si>
  <si>
    <t>Деревянный не благоустроенный без канализации,                   без ХВС (колонка) с  центр отоплением</t>
  </si>
  <si>
    <t>Перечень обязательных работ, услуг</t>
  </si>
  <si>
    <t xml:space="preserve"> деревянный благоустроенный дом с ХВС, ГВС, канализацией, центральным отоплением</t>
  </si>
  <si>
    <t>2 раз(а) в месяц</t>
  </si>
  <si>
    <t>2 раз(а) в год при необходимости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</si>
  <si>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</si>
  <si>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</si>
  <si>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</si>
  <si>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</si>
  <si>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</si>
  <si>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</si>
  <si>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4 раз(а) в неделю контейнера 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</si>
  <si>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</si>
  <si>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</si>
  <si>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</si>
  <si>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</si>
  <si>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</si>
  <si>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13.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</si>
  <si>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</si>
  <si>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</si>
  <si>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</si>
  <si>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</si>
  <si>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</si>
  <si>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Проведение технической инвентаризации, 7500 руб.                    В тарифе распределяется на площадь жилых помещений в МКД</t>
  </si>
  <si>
    <t xml:space="preserve">VI. ВДГО 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</si>
  <si>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</si>
  <si>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</si>
  <si>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</si>
  <si>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</si>
  <si>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</si>
  <si>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</si>
  <si>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</si>
  <si>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</si>
  <si>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</si>
  <si>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</si>
  <si>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</si>
  <si>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МВК деревянный благоустроенный с ХВС, ГВС, канализация, печное отопление (без центр отопления)</t>
  </si>
  <si>
    <t>Проведение технической инвентаризации,                           2500 руб.                                         В тарифе распределяется на площадь жилых помещений в МКД</t>
  </si>
  <si>
    <t>пр. Ленинградский</t>
  </si>
  <si>
    <t>58</t>
  </si>
  <si>
    <t>15,с</t>
  </si>
  <si>
    <t>17с</t>
  </si>
  <si>
    <t>ул. Октябрят</t>
  </si>
  <si>
    <t>30,корп.1</t>
  </si>
  <si>
    <t xml:space="preserve">Чкалова ул., 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</si>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</sst>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BloggerSans"/>
    </font>
    <font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1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0" fontId="17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5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15" fillId="0" borderId="1" xfId="0" applyNumberFormat="1" applyFont="1" applyFill="1" applyBorder="1" applyAlignment="1">
      <alignment horizontal="center"/>
    </xf>
    <xf numFmtId="2" fontId="16" fillId="2" borderId="5" xfId="0" applyNumberFormat="1" applyFont="1" applyFill="1" applyBorder="1" applyAlignment="1">
      <alignment horizontal="center" vertical="center" wrapText="1"/>
    </xf>
    <xf numFmtId="49" fontId="13" fillId="2" borderId="5" xfId="2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left" vertical="center"/>
    </xf>
    <xf numFmtId="4" fontId="8" fillId="3" borderId="5" xfId="0" applyNumberFormat="1" applyFont="1" applyFill="1" applyBorder="1" applyAlignment="1">
      <alignment horizontal="left" vertical="center"/>
    </xf>
    <xf numFmtId="4" fontId="8" fillId="3" borderId="5" xfId="0" applyNumberFormat="1" applyFont="1" applyFill="1" applyBorder="1" applyAlignment="1">
      <alignment horizontal="left" vertical="center" wrapText="1"/>
    </xf>
    <xf numFmtId="4" fontId="8" fillId="3" borderId="11" xfId="0" applyNumberFormat="1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4" fontId="15" fillId="3" borderId="11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/>
    </xf>
    <xf numFmtId="4" fontId="8" fillId="3" borderId="11" xfId="0" applyNumberFormat="1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 vertical="center"/>
    </xf>
    <xf numFmtId="4" fontId="15" fillId="3" borderId="11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top"/>
    </xf>
    <xf numFmtId="4" fontId="4" fillId="3" borderId="5" xfId="0" applyNumberFormat="1" applyFont="1" applyFill="1" applyBorder="1" applyAlignment="1">
      <alignment horizontal="center" vertical="top"/>
    </xf>
    <xf numFmtId="4" fontId="8" fillId="3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left" vertical="top"/>
    </xf>
    <xf numFmtId="4" fontId="4" fillId="3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left" vertical="top" wrapText="1"/>
    </xf>
    <xf numFmtId="4" fontId="8" fillId="3" borderId="5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wrapText="1"/>
    </xf>
    <xf numFmtId="4" fontId="15" fillId="3" borderId="5" xfId="0" applyNumberFormat="1" applyFont="1" applyFill="1" applyBorder="1" applyAlignment="1">
      <alignment horizontal="center"/>
    </xf>
    <xf numFmtId="4" fontId="15" fillId="3" borderId="5" xfId="0" applyNumberFormat="1" applyFont="1" applyFill="1" applyBorder="1" applyAlignment="1">
      <alignment horizontal="left" vertical="top"/>
    </xf>
    <xf numFmtId="4" fontId="8" fillId="3" borderId="5" xfId="0" applyNumberFormat="1" applyFont="1" applyFill="1" applyBorder="1" applyAlignment="1">
      <alignment horizontal="left" vertical="top"/>
    </xf>
    <xf numFmtId="4" fontId="8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left" wrapText="1"/>
    </xf>
    <xf numFmtId="4" fontId="13" fillId="2" borderId="5" xfId="0" applyNumberFormat="1" applyFont="1" applyFill="1" applyBorder="1" applyAlignment="1">
      <alignment horizontal="center" vertical="center" wrapText="1"/>
    </xf>
    <xf numFmtId="164" fontId="13" fillId="2" borderId="5" xfId="2" applyNumberFormat="1" applyFont="1" applyFill="1" applyBorder="1" applyAlignment="1">
      <alignment horizontal="center" vertical="center" wrapText="1"/>
    </xf>
    <xf numFmtId="49" fontId="13" fillId="2" borderId="5" xfId="2" applyNumberFormat="1" applyFont="1" applyFill="1" applyBorder="1" applyAlignment="1">
      <alignment horizontal="left" wrapText="1"/>
    </xf>
    <xf numFmtId="4" fontId="13" fillId="2" borderId="5" xfId="2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>
      <alignment horizontal="center" vertical="top"/>
    </xf>
    <xf numFmtId="4" fontId="15" fillId="0" borderId="5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/>
    </xf>
    <xf numFmtId="4" fontId="21" fillId="2" borderId="5" xfId="0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4" fontId="2" fillId="0" borderId="0" xfId="0" applyNumberFormat="1" applyFont="1" applyAlignment="1"/>
    <xf numFmtId="4" fontId="2" fillId="0" borderId="0" xfId="0" applyNumberFormat="1" applyFont="1" applyBorder="1" applyAlignment="1"/>
    <xf numFmtId="4" fontId="8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49" fontId="14" fillId="3" borderId="7" xfId="2" applyNumberFormat="1" applyFont="1" applyFill="1" applyBorder="1" applyAlignment="1">
      <alignment horizontal="center" vertical="center" wrapText="1"/>
    </xf>
    <xf numFmtId="49" fontId="14" fillId="3" borderId="8" xfId="2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2"/>
  <sheetViews>
    <sheetView tabSelected="1" view="pageBreakPreview" topLeftCell="AK1" zoomScale="86" zoomScaleNormal="100" zoomScaleSheetLayoutView="86" workbookViewId="0">
      <selection activeCell="AU14" sqref="AU14"/>
    </sheetView>
  </sheetViews>
  <sheetFormatPr defaultRowHeight="12.75"/>
  <cols>
    <col min="1" max="1" width="55.5703125" style="4" customWidth="1"/>
    <col min="2" max="2" width="35.28515625" style="16" customWidth="1"/>
    <col min="3" max="3" width="21.28515625" style="46" customWidth="1"/>
    <col min="4" max="4" width="10.42578125" style="50" customWidth="1"/>
    <col min="5" max="5" width="9.5703125" style="50" customWidth="1"/>
    <col min="6" max="6" width="8.7109375" customWidth="1"/>
    <col min="7" max="15" width="9.42578125" customWidth="1"/>
    <col min="16" max="16" width="10.140625" customWidth="1"/>
    <col min="17" max="17" width="9" customWidth="1"/>
    <col min="18" max="18" width="9.28515625" customWidth="1"/>
    <col min="19" max="26" width="12.7109375" customWidth="1"/>
    <col min="27" max="27" width="68.85546875" bestFit="1" customWidth="1"/>
    <col min="28" max="28" width="33.140625" customWidth="1"/>
    <col min="29" max="29" width="29" customWidth="1"/>
    <col min="30" max="30" width="14.28515625" customWidth="1"/>
    <col min="31" max="31" width="59.5703125" customWidth="1"/>
    <col min="32" max="32" width="35.42578125" customWidth="1"/>
    <col min="33" max="33" width="24.42578125" customWidth="1"/>
    <col min="34" max="36" width="17.28515625" customWidth="1"/>
    <col min="37" max="37" width="44" customWidth="1"/>
    <col min="38" max="38" width="22.5703125" customWidth="1"/>
    <col min="39" max="39" width="27.85546875" customWidth="1"/>
    <col min="40" max="41" width="14" customWidth="1"/>
    <col min="42" max="42" width="53.7109375" customWidth="1"/>
    <col min="43" max="43" width="28.28515625" customWidth="1"/>
    <col min="44" max="44" width="22.28515625" customWidth="1"/>
    <col min="45" max="45" width="24.140625" customWidth="1"/>
    <col min="46" max="46" width="11.5703125" bestFit="1" customWidth="1"/>
    <col min="47" max="48" width="14.28515625" customWidth="1"/>
  </cols>
  <sheetData>
    <row r="1" spans="1:45" s="1" customFormat="1" ht="16.5" customHeight="1">
      <c r="A1" s="19" t="s">
        <v>15</v>
      </c>
      <c r="B1" s="19"/>
      <c r="C1" s="44"/>
      <c r="D1" s="47" t="s">
        <v>26</v>
      </c>
      <c r="E1" s="48"/>
    </row>
    <row r="2" spans="1:45" s="1" customFormat="1" ht="16.5" customHeight="1">
      <c r="A2" s="19" t="s">
        <v>14</v>
      </c>
      <c r="B2" s="19"/>
      <c r="C2" s="44"/>
      <c r="D2" s="49" t="s">
        <v>27</v>
      </c>
      <c r="E2" s="49"/>
    </row>
    <row r="3" spans="1:45" s="1" customFormat="1" ht="16.5" customHeight="1">
      <c r="A3" s="19" t="s">
        <v>13</v>
      </c>
      <c r="B3" s="19"/>
      <c r="C3" s="44"/>
      <c r="D3" s="49" t="s">
        <v>28</v>
      </c>
      <c r="E3" s="49"/>
    </row>
    <row r="4" spans="1:45" s="1" customFormat="1" ht="16.5" customHeight="1">
      <c r="A4" s="19" t="s">
        <v>12</v>
      </c>
      <c r="B4" s="19"/>
      <c r="C4" s="45"/>
      <c r="D4" s="50"/>
      <c r="E4" s="50"/>
    </row>
    <row r="5" spans="1:45" s="1" customFormat="1">
      <c r="A5" s="3" t="s">
        <v>60</v>
      </c>
      <c r="B5" s="16"/>
      <c r="C5" s="46"/>
      <c r="D5" s="50"/>
      <c r="E5" s="50"/>
    </row>
    <row r="6" spans="1:45" s="1" customFormat="1" ht="15.75" customHeight="1"/>
    <row r="7" spans="1:45" s="6" customFormat="1" ht="71.25" customHeight="1">
      <c r="A7" s="109" t="s">
        <v>29</v>
      </c>
      <c r="B7" s="110" t="s">
        <v>11</v>
      </c>
      <c r="C7" s="110" t="s">
        <v>53</v>
      </c>
      <c r="D7" s="53" t="s">
        <v>61</v>
      </c>
      <c r="E7" s="53" t="s">
        <v>61</v>
      </c>
      <c r="F7" s="53" t="s">
        <v>64</v>
      </c>
      <c r="G7" s="53" t="s">
        <v>64</v>
      </c>
      <c r="H7" s="53" t="s">
        <v>64</v>
      </c>
      <c r="I7" s="53" t="s">
        <v>67</v>
      </c>
      <c r="J7" s="53" t="s">
        <v>68</v>
      </c>
      <c r="K7" s="53" t="s">
        <v>68</v>
      </c>
      <c r="L7" s="53" t="s">
        <v>68</v>
      </c>
      <c r="M7" s="53" t="s">
        <v>72</v>
      </c>
      <c r="N7" s="53" t="s">
        <v>72</v>
      </c>
      <c r="O7" s="53" t="s">
        <v>74</v>
      </c>
      <c r="P7" s="53" t="s">
        <v>74</v>
      </c>
      <c r="Q7" s="53" t="s">
        <v>76</v>
      </c>
      <c r="R7" s="53" t="s">
        <v>76</v>
      </c>
      <c r="S7" s="53" t="s">
        <v>78</v>
      </c>
      <c r="T7" s="53" t="s">
        <v>80</v>
      </c>
      <c r="U7" s="53" t="s">
        <v>80</v>
      </c>
      <c r="V7" s="53" t="s">
        <v>80</v>
      </c>
      <c r="W7" s="53" t="s">
        <v>80</v>
      </c>
      <c r="X7" s="53" t="s">
        <v>80</v>
      </c>
      <c r="Y7" s="53" t="s">
        <v>86</v>
      </c>
      <c r="Z7" s="53" t="s">
        <v>86</v>
      </c>
      <c r="AA7" s="111" t="s">
        <v>57</v>
      </c>
      <c r="AB7" s="113" t="s">
        <v>11</v>
      </c>
      <c r="AC7" s="115" t="s">
        <v>89</v>
      </c>
      <c r="AD7" s="76" t="s">
        <v>64</v>
      </c>
      <c r="AE7" s="109" t="s">
        <v>90</v>
      </c>
      <c r="AF7" s="110" t="s">
        <v>11</v>
      </c>
      <c r="AG7" s="110" t="s">
        <v>91</v>
      </c>
      <c r="AH7" s="96" t="s">
        <v>127</v>
      </c>
      <c r="AI7" s="96" t="s">
        <v>74</v>
      </c>
      <c r="AJ7" s="96" t="s">
        <v>74</v>
      </c>
      <c r="AK7" s="109" t="s">
        <v>29</v>
      </c>
      <c r="AL7" s="110" t="s">
        <v>11</v>
      </c>
      <c r="AM7" s="110" t="s">
        <v>115</v>
      </c>
      <c r="AN7" s="53" t="s">
        <v>131</v>
      </c>
      <c r="AO7" s="53" t="s">
        <v>68</v>
      </c>
      <c r="AP7" s="109" t="s">
        <v>29</v>
      </c>
      <c r="AQ7" s="110" t="s">
        <v>11</v>
      </c>
      <c r="AR7" s="110" t="s">
        <v>125</v>
      </c>
      <c r="AS7" s="93" t="s">
        <v>133</v>
      </c>
    </row>
    <row r="8" spans="1:45" s="6" customFormat="1" ht="22.5" customHeight="1">
      <c r="A8" s="109"/>
      <c r="B8" s="110"/>
      <c r="C8" s="110"/>
      <c r="D8" s="54" t="s">
        <v>62</v>
      </c>
      <c r="E8" s="54" t="s">
        <v>63</v>
      </c>
      <c r="F8" s="54" t="s">
        <v>65</v>
      </c>
      <c r="G8" s="54" t="s">
        <v>25</v>
      </c>
      <c r="H8" s="54" t="s">
        <v>66</v>
      </c>
      <c r="I8" s="54" t="s">
        <v>25</v>
      </c>
      <c r="J8" s="54" t="s">
        <v>69</v>
      </c>
      <c r="K8" s="54" t="s">
        <v>70</v>
      </c>
      <c r="L8" s="54" t="s">
        <v>71</v>
      </c>
      <c r="M8" s="54" t="s">
        <v>73</v>
      </c>
      <c r="N8" s="54" t="s">
        <v>55</v>
      </c>
      <c r="O8" s="54" t="s">
        <v>75</v>
      </c>
      <c r="P8" s="54" t="s">
        <v>54</v>
      </c>
      <c r="Q8" s="54" t="s">
        <v>25</v>
      </c>
      <c r="R8" s="54" t="s">
        <v>77</v>
      </c>
      <c r="S8" s="54" t="s">
        <v>79</v>
      </c>
      <c r="T8" s="54" t="s">
        <v>81</v>
      </c>
      <c r="U8" s="54" t="s">
        <v>82</v>
      </c>
      <c r="V8" s="54" t="s">
        <v>83</v>
      </c>
      <c r="W8" s="54" t="s">
        <v>84</v>
      </c>
      <c r="X8" s="54" t="s">
        <v>85</v>
      </c>
      <c r="Y8" s="54" t="s">
        <v>87</v>
      </c>
      <c r="Z8" s="54" t="s">
        <v>88</v>
      </c>
      <c r="AA8" s="112"/>
      <c r="AB8" s="114"/>
      <c r="AC8" s="116"/>
      <c r="AD8" s="56">
        <v>13</v>
      </c>
      <c r="AE8" s="109"/>
      <c r="AF8" s="110"/>
      <c r="AG8" s="110"/>
      <c r="AH8" s="93" t="s">
        <v>128</v>
      </c>
      <c r="AI8" s="93" t="s">
        <v>129</v>
      </c>
      <c r="AJ8" s="93" t="s">
        <v>130</v>
      </c>
      <c r="AK8" s="109"/>
      <c r="AL8" s="110"/>
      <c r="AM8" s="110"/>
      <c r="AN8" s="96" t="s">
        <v>132</v>
      </c>
      <c r="AO8" s="96" t="s">
        <v>56</v>
      </c>
      <c r="AP8" s="109"/>
      <c r="AQ8" s="110"/>
      <c r="AR8" s="110"/>
      <c r="AS8" s="96" t="s">
        <v>134</v>
      </c>
    </row>
    <row r="9" spans="1:45" s="1" customFormat="1" ht="12.75" customHeight="1">
      <c r="A9" s="31" t="s">
        <v>10</v>
      </c>
      <c r="B9" s="32"/>
      <c r="C9" s="25">
        <f t="shared" ref="C9:D9" si="0">SUM(C10:C11)</f>
        <v>0</v>
      </c>
      <c r="D9" s="10">
        <f t="shared" si="0"/>
        <v>0</v>
      </c>
      <c r="E9" s="10">
        <f t="shared" ref="E9:Z9" si="1">SUM(E10:E11)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0">
        <f t="shared" si="1"/>
        <v>0</v>
      </c>
      <c r="Q9" s="10">
        <f t="shared" si="1"/>
        <v>0</v>
      </c>
      <c r="R9" s="10">
        <f t="shared" si="1"/>
        <v>0</v>
      </c>
      <c r="S9" s="10">
        <f t="shared" si="1"/>
        <v>0</v>
      </c>
      <c r="T9" s="10">
        <f t="shared" si="1"/>
        <v>0</v>
      </c>
      <c r="U9" s="10">
        <f t="shared" si="1"/>
        <v>0</v>
      </c>
      <c r="V9" s="10">
        <f t="shared" si="1"/>
        <v>0</v>
      </c>
      <c r="W9" s="10">
        <f t="shared" si="1"/>
        <v>0</v>
      </c>
      <c r="X9" s="10">
        <f t="shared" si="1"/>
        <v>0</v>
      </c>
      <c r="Y9" s="10">
        <f t="shared" si="1"/>
        <v>0</v>
      </c>
      <c r="Z9" s="10">
        <f t="shared" si="1"/>
        <v>0</v>
      </c>
      <c r="AA9" s="60" t="s">
        <v>10</v>
      </c>
      <c r="AB9" s="61"/>
      <c r="AC9" s="68">
        <f>SUM(AC10:AC11)</f>
        <v>0</v>
      </c>
      <c r="AD9" s="57">
        <v>0</v>
      </c>
      <c r="AE9" s="91" t="s">
        <v>10</v>
      </c>
      <c r="AF9" s="64" t="s">
        <v>92</v>
      </c>
      <c r="AG9" s="81">
        <v>0</v>
      </c>
      <c r="AH9" s="98">
        <f>SUM(AH10:AH11)</f>
        <v>0</v>
      </c>
      <c r="AI9" s="98">
        <f t="shared" ref="AI9:AJ9" si="2">SUM(AI10:AI11)</f>
        <v>0</v>
      </c>
      <c r="AJ9" s="98">
        <f t="shared" si="2"/>
        <v>0</v>
      </c>
      <c r="AK9" s="79" t="s">
        <v>10</v>
      </c>
      <c r="AL9" s="80"/>
      <c r="AM9" s="81">
        <f>SUM(AM10:AM11)</f>
        <v>0</v>
      </c>
      <c r="AN9" s="98">
        <f>SUM(AN10:AN11)</f>
        <v>0</v>
      </c>
      <c r="AO9" s="98">
        <f>SUM(AO10:AO11)</f>
        <v>0</v>
      </c>
      <c r="AP9" s="79" t="s">
        <v>10</v>
      </c>
      <c r="AQ9" s="80"/>
      <c r="AR9" s="81">
        <f>SUM(AR10:AR11)</f>
        <v>0</v>
      </c>
      <c r="AS9" s="98">
        <f>SUM(AS10:AS11)</f>
        <v>0</v>
      </c>
    </row>
    <row r="10" spans="1:45" s="1" customFormat="1" ht="12.75" customHeight="1">
      <c r="A10" s="33" t="s">
        <v>16</v>
      </c>
      <c r="B10" s="24" t="s">
        <v>30</v>
      </c>
      <c r="C10" s="24">
        <v>0</v>
      </c>
      <c r="D10" s="10">
        <f t="shared" ref="D10:Z10" si="3">SUM(D11:D11)</f>
        <v>0</v>
      </c>
      <c r="E10" s="10">
        <f t="shared" si="3"/>
        <v>0</v>
      </c>
      <c r="F10" s="10">
        <f t="shared" si="3"/>
        <v>0</v>
      </c>
      <c r="G10" s="10">
        <f t="shared" si="3"/>
        <v>0</v>
      </c>
      <c r="H10" s="10">
        <f t="shared" si="3"/>
        <v>0</v>
      </c>
      <c r="I10" s="10">
        <f t="shared" si="3"/>
        <v>0</v>
      </c>
      <c r="J10" s="10">
        <f t="shared" si="3"/>
        <v>0</v>
      </c>
      <c r="K10" s="10">
        <f t="shared" si="3"/>
        <v>0</v>
      </c>
      <c r="L10" s="10">
        <f t="shared" si="3"/>
        <v>0</v>
      </c>
      <c r="M10" s="10">
        <f t="shared" si="3"/>
        <v>0</v>
      </c>
      <c r="N10" s="10">
        <f t="shared" si="3"/>
        <v>0</v>
      </c>
      <c r="O10" s="10">
        <f t="shared" si="3"/>
        <v>0</v>
      </c>
      <c r="P10" s="10">
        <f t="shared" si="3"/>
        <v>0</v>
      </c>
      <c r="Q10" s="10">
        <f t="shared" si="3"/>
        <v>0</v>
      </c>
      <c r="R10" s="10">
        <f t="shared" si="3"/>
        <v>0</v>
      </c>
      <c r="S10" s="10">
        <f t="shared" si="3"/>
        <v>0</v>
      </c>
      <c r="T10" s="10">
        <f t="shared" si="3"/>
        <v>0</v>
      </c>
      <c r="U10" s="10">
        <f t="shared" si="3"/>
        <v>0</v>
      </c>
      <c r="V10" s="10">
        <f t="shared" si="3"/>
        <v>0</v>
      </c>
      <c r="W10" s="10">
        <f t="shared" si="3"/>
        <v>0</v>
      </c>
      <c r="X10" s="10">
        <f t="shared" si="3"/>
        <v>0</v>
      </c>
      <c r="Y10" s="10">
        <f t="shared" si="3"/>
        <v>0</v>
      </c>
      <c r="Z10" s="10">
        <f t="shared" si="3"/>
        <v>0</v>
      </c>
      <c r="AA10" s="62" t="s">
        <v>16</v>
      </c>
      <c r="AB10" s="61" t="s">
        <v>30</v>
      </c>
      <c r="AC10" s="69">
        <v>0</v>
      </c>
      <c r="AD10" s="58">
        <v>0</v>
      </c>
      <c r="AE10" s="63" t="s">
        <v>16</v>
      </c>
      <c r="AF10" s="64" t="s">
        <v>93</v>
      </c>
      <c r="AG10" s="83">
        <v>0</v>
      </c>
      <c r="AH10" s="99">
        <f>$C$10*12*AH34</f>
        <v>0</v>
      </c>
      <c r="AI10" s="99">
        <f t="shared" ref="AI10:AJ10" si="4">$C$10*12*AI34</f>
        <v>0</v>
      </c>
      <c r="AJ10" s="99">
        <f t="shared" si="4"/>
        <v>0</v>
      </c>
      <c r="AK10" s="82" t="s">
        <v>16</v>
      </c>
      <c r="AL10" s="83" t="s">
        <v>116</v>
      </c>
      <c r="AM10" s="83">
        <v>0</v>
      </c>
      <c r="AN10" s="98">
        <f>SUM(AN11:AN11)</f>
        <v>0</v>
      </c>
      <c r="AO10" s="98">
        <f>SUM(AO11:AO11)</f>
        <v>0</v>
      </c>
      <c r="AP10" s="82" t="s">
        <v>16</v>
      </c>
      <c r="AQ10" s="83" t="s">
        <v>116</v>
      </c>
      <c r="AR10" s="83">
        <v>0</v>
      </c>
      <c r="AS10" s="98">
        <f>SUM(AS11:AS11)</f>
        <v>0</v>
      </c>
    </row>
    <row r="11" spans="1:45" s="1" customFormat="1" ht="27.75" customHeight="1">
      <c r="A11" s="34" t="s">
        <v>20</v>
      </c>
      <c r="B11" s="24" t="s">
        <v>30</v>
      </c>
      <c r="C11" s="24">
        <v>0</v>
      </c>
      <c r="D11" s="8">
        <f t="shared" ref="D11:Z11" si="5">$BK$11*12*D34</f>
        <v>0</v>
      </c>
      <c r="E11" s="8">
        <f t="shared" si="5"/>
        <v>0</v>
      </c>
      <c r="F11" s="8">
        <f t="shared" si="5"/>
        <v>0</v>
      </c>
      <c r="G11" s="8">
        <f t="shared" si="5"/>
        <v>0</v>
      </c>
      <c r="H11" s="8">
        <f t="shared" si="5"/>
        <v>0</v>
      </c>
      <c r="I11" s="8">
        <f t="shared" si="5"/>
        <v>0</v>
      </c>
      <c r="J11" s="8">
        <f t="shared" si="5"/>
        <v>0</v>
      </c>
      <c r="K11" s="8">
        <f t="shared" si="5"/>
        <v>0</v>
      </c>
      <c r="L11" s="8">
        <f t="shared" si="5"/>
        <v>0</v>
      </c>
      <c r="M11" s="8">
        <f t="shared" si="5"/>
        <v>0</v>
      </c>
      <c r="N11" s="8">
        <f t="shared" si="5"/>
        <v>0</v>
      </c>
      <c r="O11" s="8">
        <f t="shared" si="5"/>
        <v>0</v>
      </c>
      <c r="P11" s="8">
        <f t="shared" si="5"/>
        <v>0</v>
      </c>
      <c r="Q11" s="8">
        <f t="shared" si="5"/>
        <v>0</v>
      </c>
      <c r="R11" s="8">
        <f t="shared" si="5"/>
        <v>0</v>
      </c>
      <c r="S11" s="8">
        <f t="shared" si="5"/>
        <v>0</v>
      </c>
      <c r="T11" s="8">
        <f t="shared" si="5"/>
        <v>0</v>
      </c>
      <c r="U11" s="8">
        <f t="shared" si="5"/>
        <v>0</v>
      </c>
      <c r="V11" s="8">
        <f t="shared" si="5"/>
        <v>0</v>
      </c>
      <c r="W11" s="8">
        <f t="shared" si="5"/>
        <v>0</v>
      </c>
      <c r="X11" s="8">
        <f t="shared" si="5"/>
        <v>0</v>
      </c>
      <c r="Y11" s="8">
        <f t="shared" si="5"/>
        <v>0</v>
      </c>
      <c r="Z11" s="8">
        <f t="shared" si="5"/>
        <v>0</v>
      </c>
      <c r="AA11" s="63" t="s">
        <v>20</v>
      </c>
      <c r="AB11" s="61" t="s">
        <v>30</v>
      </c>
      <c r="AC11" s="69">
        <v>0</v>
      </c>
      <c r="AD11" s="58">
        <v>0</v>
      </c>
      <c r="AE11" s="63" t="s">
        <v>20</v>
      </c>
      <c r="AF11" s="64"/>
      <c r="AG11" s="83">
        <v>0</v>
      </c>
      <c r="AH11" s="99">
        <f>$C$11*12*AH34</f>
        <v>0</v>
      </c>
      <c r="AI11" s="99">
        <f t="shared" ref="AI11:AJ11" si="6">$C$11*12*AI34</f>
        <v>0</v>
      </c>
      <c r="AJ11" s="99">
        <f t="shared" si="6"/>
        <v>0</v>
      </c>
      <c r="AK11" s="84" t="s">
        <v>20</v>
      </c>
      <c r="AL11" s="83" t="s">
        <v>117</v>
      </c>
      <c r="AM11" s="83">
        <v>0</v>
      </c>
      <c r="AN11" s="99">
        <f t="shared" ref="AN11:AO11" si="7">$K$11*12*AN34</f>
        <v>0</v>
      </c>
      <c r="AO11" s="99">
        <f t="shared" si="7"/>
        <v>0</v>
      </c>
      <c r="AP11" s="84" t="s">
        <v>20</v>
      </c>
      <c r="AQ11" s="83" t="s">
        <v>117</v>
      </c>
      <c r="AR11" s="83">
        <v>0</v>
      </c>
      <c r="AS11" s="99">
        <f>$K$11*12*AS34</f>
        <v>0</v>
      </c>
    </row>
    <row r="12" spans="1:45" s="1" customFormat="1" ht="23.85" customHeight="1">
      <c r="A12" s="35" t="s">
        <v>9</v>
      </c>
      <c r="B12" s="32"/>
      <c r="C12" s="25">
        <f>SUM(C13:C19)</f>
        <v>9.4499999999999993</v>
      </c>
      <c r="D12" s="7">
        <f>SUM(D13:D19)</f>
        <v>45462.06</v>
      </c>
      <c r="E12" s="7">
        <f t="shared" ref="E12:Z12" si="8">SUM(E13:E19)</f>
        <v>46528.020000000004</v>
      </c>
      <c r="F12" s="7">
        <f t="shared" si="8"/>
        <v>81772.740000000005</v>
      </c>
      <c r="G12" s="7">
        <f t="shared" si="8"/>
        <v>80559.360000000001</v>
      </c>
      <c r="H12" s="7">
        <f t="shared" si="8"/>
        <v>80797.5</v>
      </c>
      <c r="I12" s="7">
        <f t="shared" si="8"/>
        <v>59070.06</v>
      </c>
      <c r="J12" s="7">
        <f t="shared" si="8"/>
        <v>80230.5</v>
      </c>
      <c r="K12" s="7">
        <f t="shared" si="8"/>
        <v>36979.740000000005</v>
      </c>
      <c r="L12" s="7">
        <f t="shared" si="8"/>
        <v>37875.599999999999</v>
      </c>
      <c r="M12" s="7">
        <f t="shared" si="8"/>
        <v>46698.119999999995</v>
      </c>
      <c r="N12" s="7">
        <f t="shared" si="8"/>
        <v>59535</v>
      </c>
      <c r="O12" s="7">
        <f t="shared" si="8"/>
        <v>37762.200000000004</v>
      </c>
      <c r="P12" s="7">
        <f t="shared" si="8"/>
        <v>37796.22</v>
      </c>
      <c r="Q12" s="7">
        <f t="shared" si="8"/>
        <v>67745.16</v>
      </c>
      <c r="R12" s="7">
        <f t="shared" si="8"/>
        <v>69151.320000000007</v>
      </c>
      <c r="S12" s="7">
        <f t="shared" si="8"/>
        <v>37183.86</v>
      </c>
      <c r="T12" s="7">
        <f t="shared" si="8"/>
        <v>53048.520000000004</v>
      </c>
      <c r="U12" s="7">
        <f t="shared" si="8"/>
        <v>80706.78</v>
      </c>
      <c r="V12" s="7">
        <f t="shared" si="8"/>
        <v>57471.12</v>
      </c>
      <c r="W12" s="7">
        <f t="shared" si="8"/>
        <v>58196.880000000005</v>
      </c>
      <c r="X12" s="7">
        <f t="shared" si="8"/>
        <v>58922.64</v>
      </c>
      <c r="Y12" s="7">
        <f t="shared" si="8"/>
        <v>46278.54</v>
      </c>
      <c r="Z12" s="7">
        <f t="shared" si="8"/>
        <v>37682.820000000007</v>
      </c>
      <c r="AA12" s="55" t="s">
        <v>9</v>
      </c>
      <c r="AB12" s="61"/>
      <c r="AC12" s="68">
        <f>SUM(AC13:AC19)</f>
        <v>9.58</v>
      </c>
      <c r="AD12" s="59">
        <f>AD13+AD14+AD15+AD16+AD17+AD18+AD19</f>
        <v>82989.623999999996</v>
      </c>
      <c r="AE12" s="63"/>
      <c r="AF12" s="64"/>
      <c r="AG12" s="83"/>
      <c r="AH12" s="99"/>
      <c r="AI12" s="99"/>
      <c r="AJ12" s="99"/>
      <c r="AK12" s="85" t="s">
        <v>9</v>
      </c>
      <c r="AL12" s="80"/>
      <c r="AM12" s="81">
        <f>SUM(AM13:AM19)</f>
        <v>4.58</v>
      </c>
      <c r="AN12" s="98">
        <f>SUM(AN13:AN19)</f>
        <v>28392.336000000003</v>
      </c>
      <c r="AO12" s="98">
        <f>SUM(AO13:AO19)</f>
        <v>21786.144</v>
      </c>
      <c r="AP12" s="85" t="s">
        <v>9</v>
      </c>
      <c r="AQ12" s="80"/>
      <c r="AR12" s="81">
        <f>SUM(AR13:AR19)</f>
        <v>4.58</v>
      </c>
      <c r="AS12" s="98">
        <f>SUM(AS13:AS19)</f>
        <v>28529.736000000001</v>
      </c>
    </row>
    <row r="13" spans="1:45" s="1" customFormat="1" ht="28.5" customHeight="1">
      <c r="A13" s="77" t="s">
        <v>31</v>
      </c>
      <c r="B13" s="78" t="s">
        <v>17</v>
      </c>
      <c r="C13" s="78">
        <v>0.39</v>
      </c>
      <c r="D13" s="21">
        <f t="shared" ref="D13" si="9">$C$13*12*D34</f>
        <v>1876.2119999999998</v>
      </c>
      <c r="E13" s="21">
        <f t="shared" ref="E13:Z13" si="10">$C$13*12*E34</f>
        <v>1920.204</v>
      </c>
      <c r="F13" s="21">
        <f t="shared" si="10"/>
        <v>3374.748</v>
      </c>
      <c r="G13" s="21">
        <f t="shared" si="10"/>
        <v>3324.6719999999996</v>
      </c>
      <c r="H13" s="21">
        <f t="shared" si="10"/>
        <v>3334.5</v>
      </c>
      <c r="I13" s="21">
        <f t="shared" si="10"/>
        <v>2437.8119999999999</v>
      </c>
      <c r="J13" s="21">
        <f t="shared" si="10"/>
        <v>3311.1</v>
      </c>
      <c r="K13" s="21">
        <f t="shared" si="10"/>
        <v>1526.1479999999999</v>
      </c>
      <c r="L13" s="21">
        <f t="shared" si="10"/>
        <v>1563.12</v>
      </c>
      <c r="M13" s="21">
        <f t="shared" si="10"/>
        <v>1927.2239999999999</v>
      </c>
      <c r="N13" s="21">
        <f t="shared" si="10"/>
        <v>2457</v>
      </c>
      <c r="O13" s="21">
        <f t="shared" si="10"/>
        <v>1558.4399999999998</v>
      </c>
      <c r="P13" s="21">
        <f t="shared" si="10"/>
        <v>1559.8440000000001</v>
      </c>
      <c r="Q13" s="21">
        <f t="shared" si="10"/>
        <v>2795.8319999999999</v>
      </c>
      <c r="R13" s="21">
        <f t="shared" si="10"/>
        <v>2853.8639999999996</v>
      </c>
      <c r="S13" s="21">
        <f t="shared" si="10"/>
        <v>1534.5719999999999</v>
      </c>
      <c r="T13" s="21">
        <f t="shared" si="10"/>
        <v>2189.3040000000001</v>
      </c>
      <c r="U13" s="21">
        <f t="shared" si="10"/>
        <v>3330.7559999999999</v>
      </c>
      <c r="V13" s="21">
        <f t="shared" si="10"/>
        <v>2371.8240000000001</v>
      </c>
      <c r="W13" s="21">
        <f t="shared" si="10"/>
        <v>2401.7759999999998</v>
      </c>
      <c r="X13" s="21">
        <f t="shared" si="10"/>
        <v>2431.7280000000001</v>
      </c>
      <c r="Y13" s="21">
        <f t="shared" si="10"/>
        <v>1909.9079999999999</v>
      </c>
      <c r="Z13" s="21">
        <f t="shared" si="10"/>
        <v>1555.164</v>
      </c>
      <c r="AA13" s="62" t="s">
        <v>31</v>
      </c>
      <c r="AB13" s="61" t="s">
        <v>17</v>
      </c>
      <c r="AC13" s="69">
        <v>0.39</v>
      </c>
      <c r="AD13" s="58">
        <f>$AC$13*12*AD34</f>
        <v>3378.4919999999997</v>
      </c>
      <c r="AE13" s="91" t="s">
        <v>9</v>
      </c>
      <c r="AF13" s="64"/>
      <c r="AG13" s="81">
        <f>SUM(AG14:AG19)</f>
        <v>4.4300000000000006</v>
      </c>
      <c r="AH13" s="98">
        <f>SUM(AH14:AH19)</f>
        <v>24023.004000000001</v>
      </c>
      <c r="AI13" s="98">
        <f t="shared" ref="AI13:AJ13" si="11">SUM(AI14:AI19)</f>
        <v>47445.3</v>
      </c>
      <c r="AJ13" s="98">
        <f t="shared" si="11"/>
        <v>45584.7</v>
      </c>
      <c r="AK13" s="82" t="s">
        <v>118</v>
      </c>
      <c r="AL13" s="83" t="s">
        <v>17</v>
      </c>
      <c r="AM13" s="83">
        <v>0.49</v>
      </c>
      <c r="AN13" s="99">
        <f>$AM$13*12*AN34</f>
        <v>3037.6080000000002</v>
      </c>
      <c r="AO13" s="99">
        <f>$AM$13*12*AO34</f>
        <v>2330.8319999999999</v>
      </c>
      <c r="AP13" s="82" t="s">
        <v>118</v>
      </c>
      <c r="AQ13" s="83" t="s">
        <v>17</v>
      </c>
      <c r="AR13" s="83">
        <v>0.49</v>
      </c>
      <c r="AS13" s="99">
        <f>$AR$13*12*AS34</f>
        <v>3052.308</v>
      </c>
    </row>
    <row r="14" spans="1:45" s="1" customFormat="1" ht="48" customHeight="1">
      <c r="A14" s="33" t="s">
        <v>32</v>
      </c>
      <c r="B14" s="24" t="s">
        <v>8</v>
      </c>
      <c r="C14" s="24">
        <v>0.7</v>
      </c>
      <c r="D14" s="8">
        <f t="shared" ref="D14" si="12">$C$14*12*D34</f>
        <v>3367.559999999999</v>
      </c>
      <c r="E14" s="8">
        <f t="shared" ref="E14:Z14" si="13">$C$14*12*E34</f>
        <v>3446.5199999999995</v>
      </c>
      <c r="F14" s="8">
        <f t="shared" si="13"/>
        <v>6057.2399999999989</v>
      </c>
      <c r="G14" s="8">
        <f t="shared" si="13"/>
        <v>5967.3599999999988</v>
      </c>
      <c r="H14" s="8">
        <f t="shared" si="13"/>
        <v>5984.9999999999991</v>
      </c>
      <c r="I14" s="8">
        <f t="shared" si="13"/>
        <v>4375.5599999999995</v>
      </c>
      <c r="J14" s="8">
        <f t="shared" si="13"/>
        <v>5942.9999999999991</v>
      </c>
      <c r="K14" s="8">
        <f t="shared" si="13"/>
        <v>2739.24</v>
      </c>
      <c r="L14" s="8">
        <f t="shared" si="13"/>
        <v>2805.5999999999995</v>
      </c>
      <c r="M14" s="8">
        <f t="shared" si="13"/>
        <v>3459.1199999999994</v>
      </c>
      <c r="N14" s="8">
        <f t="shared" si="13"/>
        <v>4409.9999999999991</v>
      </c>
      <c r="O14" s="8">
        <f t="shared" si="13"/>
        <v>2797.1999999999994</v>
      </c>
      <c r="P14" s="8">
        <f t="shared" si="13"/>
        <v>2799.72</v>
      </c>
      <c r="Q14" s="8">
        <f t="shared" si="13"/>
        <v>5018.1599999999989</v>
      </c>
      <c r="R14" s="8">
        <f t="shared" si="13"/>
        <v>5122.3199999999988</v>
      </c>
      <c r="S14" s="8">
        <f t="shared" si="13"/>
        <v>2754.3599999999992</v>
      </c>
      <c r="T14" s="8">
        <f t="shared" si="13"/>
        <v>3929.5199999999995</v>
      </c>
      <c r="U14" s="8">
        <f t="shared" si="13"/>
        <v>5978.28</v>
      </c>
      <c r="V14" s="8">
        <f t="shared" si="13"/>
        <v>4257.119999999999</v>
      </c>
      <c r="W14" s="8">
        <f t="shared" si="13"/>
        <v>4310.8799999999992</v>
      </c>
      <c r="X14" s="8">
        <f t="shared" si="13"/>
        <v>4364.6399999999994</v>
      </c>
      <c r="Y14" s="8">
        <f t="shared" si="13"/>
        <v>3428.0399999999995</v>
      </c>
      <c r="Z14" s="8">
        <f t="shared" si="13"/>
        <v>2791.3199999999997</v>
      </c>
      <c r="AA14" s="62" t="s">
        <v>32</v>
      </c>
      <c r="AB14" s="61" t="s">
        <v>8</v>
      </c>
      <c r="AC14" s="69">
        <v>0.71</v>
      </c>
      <c r="AD14" s="58">
        <f>$AC$14*12*AD34</f>
        <v>6150.5879999999997</v>
      </c>
      <c r="AE14" s="63" t="s">
        <v>94</v>
      </c>
      <c r="AF14" s="64" t="s">
        <v>17</v>
      </c>
      <c r="AG14" s="83">
        <v>0.41</v>
      </c>
      <c r="AH14" s="99">
        <f>$AG$14*12*AH34</f>
        <v>2223.348</v>
      </c>
      <c r="AI14" s="99">
        <f t="shared" ref="AI14:AJ14" si="14">$AG$14*12*AI34</f>
        <v>4391.1000000000004</v>
      </c>
      <c r="AJ14" s="99">
        <f t="shared" si="14"/>
        <v>4218.8999999999996</v>
      </c>
      <c r="AK14" s="82" t="s">
        <v>119</v>
      </c>
      <c r="AL14" s="83" t="s">
        <v>8</v>
      </c>
      <c r="AM14" s="83">
        <v>0.51</v>
      </c>
      <c r="AN14" s="99">
        <f>$AM$14*12*AN34</f>
        <v>3161.5920000000001</v>
      </c>
      <c r="AO14" s="99">
        <f>$AM$14*12*AO34</f>
        <v>2425.9679999999998</v>
      </c>
      <c r="AP14" s="82" t="s">
        <v>119</v>
      </c>
      <c r="AQ14" s="83" t="s">
        <v>8</v>
      </c>
      <c r="AR14" s="83">
        <v>0.51</v>
      </c>
      <c r="AS14" s="99">
        <f>$AR$14*12*AS34</f>
        <v>3176.8920000000003</v>
      </c>
    </row>
    <row r="15" spans="1:45" s="1" customFormat="1" ht="35.25" customHeight="1">
      <c r="A15" s="33" t="s">
        <v>33</v>
      </c>
      <c r="B15" s="24" t="s">
        <v>18</v>
      </c>
      <c r="C15" s="24">
        <v>0.38</v>
      </c>
      <c r="D15" s="8">
        <f t="shared" ref="D15" si="15">$C$15*12*D34</f>
        <v>1828.104</v>
      </c>
      <c r="E15" s="8">
        <f t="shared" ref="E15:Z15" si="16">$C$15*12*E34</f>
        <v>1870.9680000000003</v>
      </c>
      <c r="F15" s="8">
        <f t="shared" si="16"/>
        <v>3288.2160000000003</v>
      </c>
      <c r="G15" s="8">
        <f t="shared" si="16"/>
        <v>3239.4240000000004</v>
      </c>
      <c r="H15" s="8">
        <f t="shared" si="16"/>
        <v>3249.0000000000005</v>
      </c>
      <c r="I15" s="8">
        <f t="shared" si="16"/>
        <v>2375.3040000000001</v>
      </c>
      <c r="J15" s="8">
        <f t="shared" si="16"/>
        <v>3226.2000000000003</v>
      </c>
      <c r="K15" s="8">
        <f t="shared" si="16"/>
        <v>1487.0160000000003</v>
      </c>
      <c r="L15" s="8">
        <f t="shared" si="16"/>
        <v>1523.0400000000002</v>
      </c>
      <c r="M15" s="8">
        <f t="shared" si="16"/>
        <v>1877.8080000000002</v>
      </c>
      <c r="N15" s="8">
        <f t="shared" si="16"/>
        <v>2394.0000000000005</v>
      </c>
      <c r="O15" s="8">
        <f t="shared" si="16"/>
        <v>1518.4800000000002</v>
      </c>
      <c r="P15" s="8">
        <f t="shared" si="16"/>
        <v>1519.8480000000002</v>
      </c>
      <c r="Q15" s="8">
        <f t="shared" si="16"/>
        <v>2724.1440000000002</v>
      </c>
      <c r="R15" s="8">
        <f t="shared" si="16"/>
        <v>2780.6880000000001</v>
      </c>
      <c r="S15" s="8">
        <f t="shared" si="16"/>
        <v>1495.2240000000002</v>
      </c>
      <c r="T15" s="8">
        <f t="shared" si="16"/>
        <v>2133.1680000000001</v>
      </c>
      <c r="U15" s="8">
        <f t="shared" si="16"/>
        <v>3245.3520000000008</v>
      </c>
      <c r="V15" s="8">
        <f t="shared" si="16"/>
        <v>2311.0080000000003</v>
      </c>
      <c r="W15" s="8">
        <f t="shared" si="16"/>
        <v>2340.1920000000005</v>
      </c>
      <c r="X15" s="8">
        <f t="shared" si="16"/>
        <v>2369.3760000000002</v>
      </c>
      <c r="Y15" s="8">
        <f t="shared" si="16"/>
        <v>1860.9360000000004</v>
      </c>
      <c r="Z15" s="8">
        <f t="shared" si="16"/>
        <v>1515.2880000000002</v>
      </c>
      <c r="AA15" s="62" t="s">
        <v>33</v>
      </c>
      <c r="AB15" s="61" t="s">
        <v>18</v>
      </c>
      <c r="AC15" s="69">
        <v>0.43</v>
      </c>
      <c r="AD15" s="58">
        <f>$AC$15*12*AD34</f>
        <v>3725.0039999999999</v>
      </c>
      <c r="AE15" s="63" t="s">
        <v>95</v>
      </c>
      <c r="AF15" s="64" t="s">
        <v>8</v>
      </c>
      <c r="AG15" s="83">
        <v>0.49</v>
      </c>
      <c r="AH15" s="99">
        <f>$AG$15*12*AH34</f>
        <v>2657.172</v>
      </c>
      <c r="AI15" s="99">
        <f t="shared" ref="AI15:AJ15" si="17">$AG$15*12*AI34</f>
        <v>5247.9</v>
      </c>
      <c r="AJ15" s="99">
        <f t="shared" si="17"/>
        <v>5042.0999999999995</v>
      </c>
      <c r="AK15" s="82" t="s">
        <v>96</v>
      </c>
      <c r="AL15" s="83" t="s">
        <v>18</v>
      </c>
      <c r="AM15" s="83">
        <v>0.39</v>
      </c>
      <c r="AN15" s="99">
        <f>$AM$15*12*AN34</f>
        <v>2417.6880000000001</v>
      </c>
      <c r="AO15" s="99">
        <f>$AM$15*12*AO34</f>
        <v>1855.1519999999998</v>
      </c>
      <c r="AP15" s="82" t="s">
        <v>96</v>
      </c>
      <c r="AQ15" s="83" t="s">
        <v>18</v>
      </c>
      <c r="AR15" s="83">
        <v>0.39</v>
      </c>
      <c r="AS15" s="99">
        <f>$AR$15*12*AS34</f>
        <v>2429.3879999999999</v>
      </c>
    </row>
    <row r="16" spans="1:45" s="1" customFormat="1" ht="57.75" customHeight="1">
      <c r="A16" s="36" t="s">
        <v>34</v>
      </c>
      <c r="B16" s="37" t="s">
        <v>7</v>
      </c>
      <c r="C16" s="24">
        <v>0.54</v>
      </c>
      <c r="D16" s="8">
        <f t="shared" ref="D16" si="18">$C$16*12*D34</f>
        <v>2597.8319999999999</v>
      </c>
      <c r="E16" s="8">
        <f t="shared" ref="E16:Z16" si="19">$C$16*12*E34</f>
        <v>2658.7440000000001</v>
      </c>
      <c r="F16" s="8">
        <f t="shared" si="19"/>
        <v>4672.7280000000001</v>
      </c>
      <c r="G16" s="8">
        <f t="shared" si="19"/>
        <v>4603.3919999999998</v>
      </c>
      <c r="H16" s="8">
        <f t="shared" si="19"/>
        <v>4617</v>
      </c>
      <c r="I16" s="8">
        <f t="shared" si="19"/>
        <v>3375.4320000000002</v>
      </c>
      <c r="J16" s="8">
        <f t="shared" si="19"/>
        <v>4584.6000000000004</v>
      </c>
      <c r="K16" s="8">
        <f t="shared" si="19"/>
        <v>2113.1280000000002</v>
      </c>
      <c r="L16" s="8">
        <f t="shared" si="19"/>
        <v>2164.3200000000002</v>
      </c>
      <c r="M16" s="8">
        <f t="shared" si="19"/>
        <v>2668.4640000000004</v>
      </c>
      <c r="N16" s="8">
        <f t="shared" si="19"/>
        <v>3402</v>
      </c>
      <c r="O16" s="8">
        <f t="shared" si="19"/>
        <v>2157.84</v>
      </c>
      <c r="P16" s="8">
        <f t="shared" si="19"/>
        <v>2159.7840000000001</v>
      </c>
      <c r="Q16" s="8">
        <f t="shared" si="19"/>
        <v>3871.152</v>
      </c>
      <c r="R16" s="8">
        <f t="shared" si="19"/>
        <v>3951.5039999999999</v>
      </c>
      <c r="S16" s="8">
        <f t="shared" si="19"/>
        <v>2124.7919999999999</v>
      </c>
      <c r="T16" s="8">
        <f t="shared" si="19"/>
        <v>3031.3440000000001</v>
      </c>
      <c r="U16" s="8">
        <f t="shared" si="19"/>
        <v>4611.8160000000007</v>
      </c>
      <c r="V16" s="8">
        <f t="shared" si="19"/>
        <v>3284.0640000000003</v>
      </c>
      <c r="W16" s="8">
        <f t="shared" si="19"/>
        <v>3325.5360000000005</v>
      </c>
      <c r="X16" s="8">
        <f t="shared" si="19"/>
        <v>3367.0080000000003</v>
      </c>
      <c r="Y16" s="8">
        <f t="shared" si="19"/>
        <v>2644.4880000000003</v>
      </c>
      <c r="Z16" s="8">
        <f t="shared" si="19"/>
        <v>2153.3040000000001</v>
      </c>
      <c r="AA16" s="63" t="s">
        <v>34</v>
      </c>
      <c r="AB16" s="64" t="s">
        <v>7</v>
      </c>
      <c r="AC16" s="69">
        <v>0.56999999999999995</v>
      </c>
      <c r="AD16" s="58">
        <f>$AC$16*12*AD34</f>
        <v>4937.7959999999994</v>
      </c>
      <c r="AE16" s="63" t="s">
        <v>96</v>
      </c>
      <c r="AF16" s="64" t="s">
        <v>18</v>
      </c>
      <c r="AG16" s="83">
        <v>0.37</v>
      </c>
      <c r="AH16" s="99">
        <f>$AG$16*12*AH34</f>
        <v>2006.4359999999997</v>
      </c>
      <c r="AI16" s="99">
        <f t="shared" ref="AI16:AJ16" si="20">$AG$16*12*AI34</f>
        <v>3962.6999999999994</v>
      </c>
      <c r="AJ16" s="99">
        <f t="shared" si="20"/>
        <v>3807.2999999999997</v>
      </c>
      <c r="AK16" s="84" t="s">
        <v>97</v>
      </c>
      <c r="AL16" s="86" t="s">
        <v>7</v>
      </c>
      <c r="AM16" s="83">
        <v>0.62</v>
      </c>
      <c r="AN16" s="99">
        <f>$AM$16*12*AN34</f>
        <v>3843.5039999999999</v>
      </c>
      <c r="AO16" s="99">
        <f>$AM$16*12*AO34</f>
        <v>2949.2159999999994</v>
      </c>
      <c r="AP16" s="84" t="s">
        <v>97</v>
      </c>
      <c r="AQ16" s="86" t="s">
        <v>7</v>
      </c>
      <c r="AR16" s="83">
        <v>0.62</v>
      </c>
      <c r="AS16" s="99">
        <f>$AR$16*12*AS34</f>
        <v>3862.1039999999998</v>
      </c>
    </row>
    <row r="17" spans="1:45" s="1" customFormat="1" ht="38.25" customHeight="1">
      <c r="A17" s="34" t="s">
        <v>35</v>
      </c>
      <c r="B17" s="24" t="s">
        <v>36</v>
      </c>
      <c r="C17" s="24">
        <v>0.06</v>
      </c>
      <c r="D17" s="8">
        <f t="shared" ref="D17" si="21">$C$17*12*D34</f>
        <v>288.64799999999997</v>
      </c>
      <c r="E17" s="8">
        <f t="shared" ref="E17:Z17" si="22">$C$17*12*E34</f>
        <v>295.416</v>
      </c>
      <c r="F17" s="8">
        <f t="shared" si="22"/>
        <v>519.19200000000001</v>
      </c>
      <c r="G17" s="8">
        <f t="shared" si="22"/>
        <v>511.48799999999994</v>
      </c>
      <c r="H17" s="8">
        <f t="shared" si="22"/>
        <v>513</v>
      </c>
      <c r="I17" s="8">
        <f t="shared" si="22"/>
        <v>375.04799999999994</v>
      </c>
      <c r="J17" s="8">
        <f t="shared" si="22"/>
        <v>509.4</v>
      </c>
      <c r="K17" s="8">
        <f t="shared" si="22"/>
        <v>234.792</v>
      </c>
      <c r="L17" s="8">
        <f t="shared" si="22"/>
        <v>240.48</v>
      </c>
      <c r="M17" s="8">
        <f t="shared" si="22"/>
        <v>296.49599999999998</v>
      </c>
      <c r="N17" s="8">
        <f t="shared" si="22"/>
        <v>378</v>
      </c>
      <c r="O17" s="8">
        <f t="shared" si="22"/>
        <v>239.76</v>
      </c>
      <c r="P17" s="8">
        <f t="shared" si="22"/>
        <v>239.976</v>
      </c>
      <c r="Q17" s="8">
        <f t="shared" si="22"/>
        <v>430.12799999999999</v>
      </c>
      <c r="R17" s="8">
        <f t="shared" si="22"/>
        <v>439.05599999999993</v>
      </c>
      <c r="S17" s="8">
        <f t="shared" si="22"/>
        <v>236.08799999999997</v>
      </c>
      <c r="T17" s="8">
        <f t="shared" si="22"/>
        <v>336.81599999999997</v>
      </c>
      <c r="U17" s="8">
        <f t="shared" si="22"/>
        <v>512.42399999999998</v>
      </c>
      <c r="V17" s="8">
        <f t="shared" si="22"/>
        <v>364.89600000000002</v>
      </c>
      <c r="W17" s="8">
        <f t="shared" si="22"/>
        <v>369.50400000000002</v>
      </c>
      <c r="X17" s="8">
        <f t="shared" si="22"/>
        <v>374.11200000000002</v>
      </c>
      <c r="Y17" s="8">
        <f t="shared" si="22"/>
        <v>293.83199999999999</v>
      </c>
      <c r="Z17" s="8">
        <f t="shared" si="22"/>
        <v>239.256</v>
      </c>
      <c r="AA17" s="63" t="s">
        <v>35</v>
      </c>
      <c r="AB17" s="61" t="s">
        <v>36</v>
      </c>
      <c r="AC17" s="69">
        <v>0.1</v>
      </c>
      <c r="AD17" s="58">
        <f>$AC$17*12*AD34</f>
        <v>866.28000000000009</v>
      </c>
      <c r="AE17" s="63" t="s">
        <v>97</v>
      </c>
      <c r="AF17" s="64" t="s">
        <v>7</v>
      </c>
      <c r="AG17" s="83">
        <v>0.6</v>
      </c>
      <c r="AH17" s="99">
        <f>$AG$17*12*AH34</f>
        <v>3253.6799999999994</v>
      </c>
      <c r="AI17" s="99">
        <f t="shared" ref="AI17:AJ17" si="23">$AG$17*12*AI34</f>
        <v>6425.9999999999991</v>
      </c>
      <c r="AJ17" s="99">
        <f t="shared" si="23"/>
        <v>6173.9999999999991</v>
      </c>
      <c r="AK17" s="84" t="s">
        <v>98</v>
      </c>
      <c r="AL17" s="83" t="s">
        <v>36</v>
      </c>
      <c r="AM17" s="83">
        <v>0.08</v>
      </c>
      <c r="AN17" s="99">
        <f>$AM$17*12*AN34</f>
        <v>495.93599999999998</v>
      </c>
      <c r="AO17" s="99">
        <f>$AM$17*12*AO34</f>
        <v>380.54399999999998</v>
      </c>
      <c r="AP17" s="84" t="s">
        <v>98</v>
      </c>
      <c r="AQ17" s="83" t="s">
        <v>36</v>
      </c>
      <c r="AR17" s="83">
        <v>0.08</v>
      </c>
      <c r="AS17" s="99">
        <f>$AR$17*12*AS34</f>
        <v>498.33600000000001</v>
      </c>
    </row>
    <row r="18" spans="1:45" s="1" customFormat="1" ht="41.25" customHeight="1">
      <c r="A18" s="33" t="s">
        <v>37</v>
      </c>
      <c r="B18" s="38" t="s">
        <v>38</v>
      </c>
      <c r="C18" s="24">
        <v>3.34</v>
      </c>
      <c r="D18" s="8">
        <f t="shared" ref="D18" si="24">$C$18*12*D34</f>
        <v>16068.071999999998</v>
      </c>
      <c r="E18" s="8">
        <f t="shared" ref="E18:Z18" si="25">$C$18*12*E34</f>
        <v>16444.824000000001</v>
      </c>
      <c r="F18" s="8">
        <f t="shared" si="25"/>
        <v>28901.687999999998</v>
      </c>
      <c r="G18" s="8">
        <f t="shared" si="25"/>
        <v>28472.831999999999</v>
      </c>
      <c r="H18" s="8">
        <f t="shared" si="25"/>
        <v>28557</v>
      </c>
      <c r="I18" s="8">
        <f t="shared" si="25"/>
        <v>20877.671999999999</v>
      </c>
      <c r="J18" s="8">
        <f t="shared" si="25"/>
        <v>28356.6</v>
      </c>
      <c r="K18" s="8">
        <f t="shared" si="25"/>
        <v>13070.088</v>
      </c>
      <c r="L18" s="8">
        <f t="shared" si="25"/>
        <v>13386.72</v>
      </c>
      <c r="M18" s="8">
        <f t="shared" si="25"/>
        <v>16504.944</v>
      </c>
      <c r="N18" s="8">
        <f t="shared" si="25"/>
        <v>21042</v>
      </c>
      <c r="O18" s="8">
        <f t="shared" si="25"/>
        <v>13346.64</v>
      </c>
      <c r="P18" s="8">
        <f t="shared" si="25"/>
        <v>13358.664000000001</v>
      </c>
      <c r="Q18" s="8">
        <f t="shared" si="25"/>
        <v>23943.791999999998</v>
      </c>
      <c r="R18" s="8">
        <f t="shared" si="25"/>
        <v>24440.783999999996</v>
      </c>
      <c r="S18" s="8">
        <f t="shared" si="25"/>
        <v>13142.231999999998</v>
      </c>
      <c r="T18" s="8">
        <f t="shared" si="25"/>
        <v>18749.423999999999</v>
      </c>
      <c r="U18" s="8">
        <f t="shared" si="25"/>
        <v>28524.936000000002</v>
      </c>
      <c r="V18" s="8">
        <f t="shared" si="25"/>
        <v>20312.543999999998</v>
      </c>
      <c r="W18" s="8">
        <f t="shared" si="25"/>
        <v>20569.056</v>
      </c>
      <c r="X18" s="8">
        <f t="shared" si="25"/>
        <v>20825.567999999999</v>
      </c>
      <c r="Y18" s="8">
        <f t="shared" si="25"/>
        <v>16356.648000000001</v>
      </c>
      <c r="Z18" s="8">
        <f t="shared" si="25"/>
        <v>13318.584000000001</v>
      </c>
      <c r="AA18" s="62" t="s">
        <v>37</v>
      </c>
      <c r="AB18" s="64" t="s">
        <v>38</v>
      </c>
      <c r="AC18" s="69">
        <v>3.34</v>
      </c>
      <c r="AD18" s="58">
        <f>$AC$18*12*AD34</f>
        <v>28933.751999999997</v>
      </c>
      <c r="AE18" s="63" t="s">
        <v>98</v>
      </c>
      <c r="AF18" s="64" t="s">
        <v>93</v>
      </c>
      <c r="AG18" s="83">
        <v>7.0000000000000007E-2</v>
      </c>
      <c r="AH18" s="99">
        <f>$AG$18*12*AH34</f>
        <v>379.596</v>
      </c>
      <c r="AI18" s="99">
        <f t="shared" ref="AI18:AJ18" si="26">$AG$18*12*AI34</f>
        <v>749.7</v>
      </c>
      <c r="AJ18" s="99">
        <f t="shared" si="26"/>
        <v>720.30000000000007</v>
      </c>
      <c r="AK18" s="82" t="s">
        <v>99</v>
      </c>
      <c r="AL18" s="87" t="s">
        <v>120</v>
      </c>
      <c r="AM18" s="83">
        <v>2.4900000000000002</v>
      </c>
      <c r="AN18" s="99">
        <f>$AM$18*12*AN34</f>
        <v>15436.008000000002</v>
      </c>
      <c r="AO18" s="99">
        <f>$AM$18*12*AO34</f>
        <v>11844.432000000001</v>
      </c>
      <c r="AP18" s="82" t="s">
        <v>99</v>
      </c>
      <c r="AQ18" s="87" t="s">
        <v>120</v>
      </c>
      <c r="AR18" s="83">
        <v>2.4900000000000002</v>
      </c>
      <c r="AS18" s="99">
        <f>$AR$18*12*AS34</f>
        <v>15510.708000000002</v>
      </c>
    </row>
    <row r="19" spans="1:45" s="20" customFormat="1" ht="12.75" customHeight="1">
      <c r="A19" s="33" t="s">
        <v>39</v>
      </c>
      <c r="B19" s="24" t="s">
        <v>2</v>
      </c>
      <c r="C19" s="24">
        <v>4.04</v>
      </c>
      <c r="D19" s="8">
        <f t="shared" ref="D19" si="27">$C$19*12*D34</f>
        <v>19435.632000000001</v>
      </c>
      <c r="E19" s="8">
        <f t="shared" ref="E19:Z19" si="28">$C$19*12*E34</f>
        <v>19891.344000000001</v>
      </c>
      <c r="F19" s="8">
        <f t="shared" si="28"/>
        <v>34958.928000000007</v>
      </c>
      <c r="G19" s="8">
        <f t="shared" si="28"/>
        <v>34440.192000000003</v>
      </c>
      <c r="H19" s="8">
        <f t="shared" si="28"/>
        <v>34542</v>
      </c>
      <c r="I19" s="8">
        <f t="shared" si="28"/>
        <v>25253.232</v>
      </c>
      <c r="J19" s="8">
        <f t="shared" si="28"/>
        <v>34299.600000000006</v>
      </c>
      <c r="K19" s="8">
        <f t="shared" si="28"/>
        <v>15809.328000000003</v>
      </c>
      <c r="L19" s="8">
        <f t="shared" si="28"/>
        <v>16192.320000000002</v>
      </c>
      <c r="M19" s="8">
        <f t="shared" si="28"/>
        <v>19964.064000000002</v>
      </c>
      <c r="N19" s="8">
        <f t="shared" si="28"/>
        <v>25452.000000000004</v>
      </c>
      <c r="O19" s="8">
        <f t="shared" si="28"/>
        <v>16143.840000000002</v>
      </c>
      <c r="P19" s="8">
        <f t="shared" si="28"/>
        <v>16158.384000000002</v>
      </c>
      <c r="Q19" s="8">
        <f t="shared" si="28"/>
        <v>28961.952000000001</v>
      </c>
      <c r="R19" s="8">
        <f t="shared" si="28"/>
        <v>29563.103999999999</v>
      </c>
      <c r="S19" s="8">
        <f t="shared" si="28"/>
        <v>15896.592000000001</v>
      </c>
      <c r="T19" s="8">
        <f t="shared" si="28"/>
        <v>22678.944000000003</v>
      </c>
      <c r="U19" s="8">
        <f t="shared" si="28"/>
        <v>34503.216000000008</v>
      </c>
      <c r="V19" s="8">
        <f t="shared" si="28"/>
        <v>24569.664000000004</v>
      </c>
      <c r="W19" s="8">
        <f t="shared" si="28"/>
        <v>24879.936000000005</v>
      </c>
      <c r="X19" s="8">
        <f t="shared" si="28"/>
        <v>25190.208000000002</v>
      </c>
      <c r="Y19" s="8">
        <f t="shared" si="28"/>
        <v>19784.688000000002</v>
      </c>
      <c r="Z19" s="8">
        <f t="shared" si="28"/>
        <v>16109.904000000002</v>
      </c>
      <c r="AA19" s="62" t="s">
        <v>39</v>
      </c>
      <c r="AB19" s="61" t="s">
        <v>2</v>
      </c>
      <c r="AC19" s="69">
        <v>4.04</v>
      </c>
      <c r="AD19" s="58">
        <f>$AC$19*12*AD34</f>
        <v>34997.712</v>
      </c>
      <c r="AE19" s="63" t="s">
        <v>99</v>
      </c>
      <c r="AF19" s="64" t="s">
        <v>100</v>
      </c>
      <c r="AG19" s="83">
        <v>2.4900000000000002</v>
      </c>
      <c r="AH19" s="99">
        <f>$AG$19*12*AH34</f>
        <v>13502.772000000001</v>
      </c>
      <c r="AI19" s="99">
        <f t="shared" ref="AI19:AJ19" si="29">$AG$19*12*AI34</f>
        <v>26667.9</v>
      </c>
      <c r="AJ19" s="99">
        <f t="shared" si="29"/>
        <v>25622.100000000002</v>
      </c>
      <c r="AK19" s="82"/>
      <c r="AL19" s="83"/>
      <c r="AM19" s="83"/>
      <c r="AN19" s="105"/>
      <c r="AO19" s="105"/>
      <c r="AP19" s="82"/>
      <c r="AQ19" s="83"/>
      <c r="AR19" s="83"/>
      <c r="AS19" s="99"/>
    </row>
    <row r="20" spans="1:45" s="20" customFormat="1" ht="12.75" customHeight="1">
      <c r="A20" s="35" t="s">
        <v>6</v>
      </c>
      <c r="B20" s="32"/>
      <c r="C20" s="26">
        <f>SUM(C21:C23)</f>
        <v>3.36</v>
      </c>
      <c r="D20" s="9">
        <f>SUM(D21:D23)</f>
        <v>16164.287999999997</v>
      </c>
      <c r="E20" s="9">
        <f t="shared" ref="E20:Z20" si="30">SUM(E21:E23)</f>
        <v>16543.296000000002</v>
      </c>
      <c r="F20" s="9">
        <f t="shared" si="30"/>
        <v>29074.752</v>
      </c>
      <c r="G20" s="9">
        <f t="shared" si="30"/>
        <v>28643.328000000001</v>
      </c>
      <c r="H20" s="9">
        <f t="shared" si="30"/>
        <v>28728</v>
      </c>
      <c r="I20" s="9">
        <f t="shared" si="30"/>
        <v>21002.688000000002</v>
      </c>
      <c r="J20" s="9">
        <f t="shared" si="30"/>
        <v>28526.400000000001</v>
      </c>
      <c r="K20" s="9">
        <f t="shared" si="30"/>
        <v>13148.352000000001</v>
      </c>
      <c r="L20" s="9">
        <f t="shared" si="30"/>
        <v>13466.88</v>
      </c>
      <c r="M20" s="9">
        <f t="shared" si="30"/>
        <v>16603.775999999998</v>
      </c>
      <c r="N20" s="9">
        <f t="shared" si="30"/>
        <v>21168</v>
      </c>
      <c r="O20" s="9">
        <f t="shared" si="30"/>
        <v>13426.56</v>
      </c>
      <c r="P20" s="9">
        <f t="shared" si="30"/>
        <v>13438.656000000003</v>
      </c>
      <c r="Q20" s="9">
        <f t="shared" si="30"/>
        <v>24087.167999999998</v>
      </c>
      <c r="R20" s="9">
        <f t="shared" si="30"/>
        <v>24587.135999999999</v>
      </c>
      <c r="S20" s="9">
        <f t="shared" si="30"/>
        <v>13220.928</v>
      </c>
      <c r="T20" s="9">
        <f t="shared" si="30"/>
        <v>18861.696</v>
      </c>
      <c r="U20" s="9">
        <f t="shared" si="30"/>
        <v>28695.744000000006</v>
      </c>
      <c r="V20" s="9">
        <f t="shared" si="30"/>
        <v>20434.175999999999</v>
      </c>
      <c r="W20" s="9">
        <f t="shared" si="30"/>
        <v>20692.224000000002</v>
      </c>
      <c r="X20" s="9">
        <f t="shared" si="30"/>
        <v>20950.272000000001</v>
      </c>
      <c r="Y20" s="9">
        <f t="shared" si="30"/>
        <v>16454.592000000001</v>
      </c>
      <c r="Z20" s="9">
        <f t="shared" si="30"/>
        <v>13398.336000000001</v>
      </c>
      <c r="AA20" s="55" t="s">
        <v>6</v>
      </c>
      <c r="AB20" s="61"/>
      <c r="AC20" s="70">
        <f>SUM(AC21:AC23)</f>
        <v>2.3200000000000003</v>
      </c>
      <c r="AD20" s="59">
        <f>AD21+AD22+AD23</f>
        <v>20097.695999999996</v>
      </c>
      <c r="AE20" s="91" t="s">
        <v>6</v>
      </c>
      <c r="AF20" s="64"/>
      <c r="AG20" s="88">
        <f>SUM(AG21:AG23)</f>
        <v>2.1399999999999997</v>
      </c>
      <c r="AH20" s="100">
        <f>SUM(AH21:AH23)</f>
        <v>11604.791999999998</v>
      </c>
      <c r="AI20" s="100">
        <f t="shared" ref="AI20:AJ20" si="31">SUM(AI21:AI23)</f>
        <v>22919.4</v>
      </c>
      <c r="AJ20" s="100">
        <f t="shared" si="31"/>
        <v>22020.6</v>
      </c>
      <c r="AK20" s="85" t="s">
        <v>6</v>
      </c>
      <c r="AL20" s="80"/>
      <c r="AM20" s="88">
        <f>SUM(AM21:AM23)</f>
        <v>4.93</v>
      </c>
      <c r="AN20" s="100">
        <f>SUM(AN21:AN23)</f>
        <v>30562.056000000004</v>
      </c>
      <c r="AO20" s="100">
        <f>SUM(AO21:AO23)</f>
        <v>23451.024000000001</v>
      </c>
      <c r="AP20" s="85" t="s">
        <v>6</v>
      </c>
      <c r="AQ20" s="80"/>
      <c r="AR20" s="88">
        <f>SUM(AR21:AR23)</f>
        <v>3.49</v>
      </c>
      <c r="AS20" s="100">
        <f>SUM(AS21:AS23)</f>
        <v>21739.908000000003</v>
      </c>
    </row>
    <row r="21" spans="1:45" s="1" customFormat="1" ht="39.75" customHeight="1">
      <c r="A21" s="34" t="s">
        <v>40</v>
      </c>
      <c r="B21" s="24" t="s">
        <v>2</v>
      </c>
      <c r="C21" s="24">
        <v>1.1100000000000001</v>
      </c>
      <c r="D21" s="8">
        <f t="shared" ref="D21" si="32">$C$21*12*D34</f>
        <v>5339.9879999999994</v>
      </c>
      <c r="E21" s="8">
        <f t="shared" ref="E21:Z21" si="33">$C$21*12*E34</f>
        <v>5465.1959999999999</v>
      </c>
      <c r="F21" s="8">
        <f t="shared" si="33"/>
        <v>9605.0519999999997</v>
      </c>
      <c r="G21" s="8">
        <f t="shared" si="33"/>
        <v>9462.5280000000002</v>
      </c>
      <c r="H21" s="8">
        <f t="shared" si="33"/>
        <v>9490.5</v>
      </c>
      <c r="I21" s="8">
        <f t="shared" si="33"/>
        <v>6938.3879999999999</v>
      </c>
      <c r="J21" s="8">
        <f t="shared" si="33"/>
        <v>9423.9</v>
      </c>
      <c r="K21" s="8">
        <f t="shared" si="33"/>
        <v>4343.652</v>
      </c>
      <c r="L21" s="8">
        <f t="shared" si="33"/>
        <v>4448.88</v>
      </c>
      <c r="M21" s="8">
        <f t="shared" si="33"/>
        <v>5485.1760000000004</v>
      </c>
      <c r="N21" s="8">
        <f t="shared" si="33"/>
        <v>6993</v>
      </c>
      <c r="O21" s="8">
        <f t="shared" si="33"/>
        <v>4435.5600000000004</v>
      </c>
      <c r="P21" s="8">
        <f t="shared" si="33"/>
        <v>4439.5560000000005</v>
      </c>
      <c r="Q21" s="8">
        <f t="shared" si="33"/>
        <v>7957.3679999999995</v>
      </c>
      <c r="R21" s="8">
        <f t="shared" si="33"/>
        <v>8122.5359999999991</v>
      </c>
      <c r="S21" s="8">
        <f t="shared" si="33"/>
        <v>4367.6279999999997</v>
      </c>
      <c r="T21" s="8">
        <f t="shared" si="33"/>
        <v>6231.0960000000005</v>
      </c>
      <c r="U21" s="8">
        <f t="shared" si="33"/>
        <v>9479.844000000001</v>
      </c>
      <c r="V21" s="8">
        <f t="shared" si="33"/>
        <v>6750.576</v>
      </c>
      <c r="W21" s="8">
        <f t="shared" si="33"/>
        <v>6835.8240000000005</v>
      </c>
      <c r="X21" s="8">
        <f t="shared" si="33"/>
        <v>6921.0720000000001</v>
      </c>
      <c r="Y21" s="8">
        <f t="shared" si="33"/>
        <v>5435.8920000000007</v>
      </c>
      <c r="Z21" s="8">
        <f t="shared" si="33"/>
        <v>4426.2359999999999</v>
      </c>
      <c r="AA21" s="63" t="s">
        <v>40</v>
      </c>
      <c r="AB21" s="61" t="s">
        <v>2</v>
      </c>
      <c r="AC21" s="69">
        <v>1.1299999999999999</v>
      </c>
      <c r="AD21" s="58">
        <f>$AC$21*12*AD34</f>
        <v>9788.9639999999981</v>
      </c>
      <c r="AE21" s="63" t="s">
        <v>101</v>
      </c>
      <c r="AF21" s="64" t="s">
        <v>2</v>
      </c>
      <c r="AG21" s="83">
        <v>1.1299999999999999</v>
      </c>
      <c r="AH21" s="99">
        <f>$AG$21*12*AH34</f>
        <v>6127.7639999999992</v>
      </c>
      <c r="AI21" s="99">
        <f t="shared" ref="AI21:AJ21" si="34">$AG$21*12*AI34</f>
        <v>12102.3</v>
      </c>
      <c r="AJ21" s="99">
        <f t="shared" si="34"/>
        <v>11627.699999999999</v>
      </c>
      <c r="AK21" s="84" t="s">
        <v>101</v>
      </c>
      <c r="AL21" s="83" t="s">
        <v>2</v>
      </c>
      <c r="AM21" s="83">
        <v>1.1100000000000001</v>
      </c>
      <c r="AN21" s="99">
        <f>$AM$21*12*AN34</f>
        <v>6881.1120000000001</v>
      </c>
      <c r="AO21" s="99">
        <f>$AM$21*12*AO34</f>
        <v>5280.0479999999998</v>
      </c>
      <c r="AP21" s="84" t="s">
        <v>101</v>
      </c>
      <c r="AQ21" s="83" t="s">
        <v>2</v>
      </c>
      <c r="AR21" s="83">
        <v>1.1100000000000001</v>
      </c>
      <c r="AS21" s="99">
        <f>$AR$21*12*AS34</f>
        <v>6914.4120000000003</v>
      </c>
    </row>
    <row r="22" spans="1:45" s="1" customFormat="1" ht="87.75" customHeight="1">
      <c r="A22" s="34" t="s">
        <v>41</v>
      </c>
      <c r="B22" s="37" t="s">
        <v>5</v>
      </c>
      <c r="C22" s="24">
        <v>0.14000000000000001</v>
      </c>
      <c r="D22" s="8">
        <f t="shared" ref="D22" si="35">$C$22*12*D34</f>
        <v>673.51200000000006</v>
      </c>
      <c r="E22" s="8">
        <f t="shared" ref="E22:Z22" si="36">$C$22*12*E34</f>
        <v>689.30400000000009</v>
      </c>
      <c r="F22" s="8">
        <f t="shared" si="36"/>
        <v>1211.4480000000001</v>
      </c>
      <c r="G22" s="8">
        <f t="shared" si="36"/>
        <v>1193.472</v>
      </c>
      <c r="H22" s="8">
        <f t="shared" si="36"/>
        <v>1197.0000000000002</v>
      </c>
      <c r="I22" s="8">
        <f t="shared" si="36"/>
        <v>875.11200000000008</v>
      </c>
      <c r="J22" s="8">
        <f t="shared" si="36"/>
        <v>1188.6000000000001</v>
      </c>
      <c r="K22" s="8">
        <f t="shared" si="36"/>
        <v>547.84800000000007</v>
      </c>
      <c r="L22" s="8">
        <f t="shared" si="36"/>
        <v>561.12</v>
      </c>
      <c r="M22" s="8">
        <f t="shared" si="36"/>
        <v>691.82400000000007</v>
      </c>
      <c r="N22" s="8">
        <f t="shared" si="36"/>
        <v>882.00000000000011</v>
      </c>
      <c r="O22" s="8">
        <f t="shared" si="36"/>
        <v>559.44000000000005</v>
      </c>
      <c r="P22" s="8">
        <f t="shared" si="36"/>
        <v>559.94400000000007</v>
      </c>
      <c r="Q22" s="8">
        <f t="shared" si="36"/>
        <v>1003.6320000000001</v>
      </c>
      <c r="R22" s="8">
        <f t="shared" si="36"/>
        <v>1024.4639999999999</v>
      </c>
      <c r="S22" s="8">
        <f t="shared" si="36"/>
        <v>550.87200000000007</v>
      </c>
      <c r="T22" s="8">
        <f t="shared" si="36"/>
        <v>785.90400000000011</v>
      </c>
      <c r="U22" s="8">
        <f t="shared" si="36"/>
        <v>1195.6560000000002</v>
      </c>
      <c r="V22" s="8">
        <f t="shared" si="36"/>
        <v>851.42400000000009</v>
      </c>
      <c r="W22" s="8">
        <f t="shared" si="36"/>
        <v>862.17600000000016</v>
      </c>
      <c r="X22" s="8">
        <f t="shared" si="36"/>
        <v>872.92800000000011</v>
      </c>
      <c r="Y22" s="8">
        <f t="shared" si="36"/>
        <v>685.60800000000006</v>
      </c>
      <c r="Z22" s="8">
        <f t="shared" si="36"/>
        <v>558.26400000000012</v>
      </c>
      <c r="AA22" s="63" t="s">
        <v>41</v>
      </c>
      <c r="AB22" s="64" t="s">
        <v>5</v>
      </c>
      <c r="AC22" s="69">
        <v>0.14000000000000001</v>
      </c>
      <c r="AD22" s="58">
        <f>$AC$22*12*AD34</f>
        <v>1212.7920000000001</v>
      </c>
      <c r="AE22" s="63" t="s">
        <v>102</v>
      </c>
      <c r="AF22" s="64" t="s">
        <v>5</v>
      </c>
      <c r="AG22" s="83">
        <v>0.16</v>
      </c>
      <c r="AH22" s="99">
        <f>$AG$22*12*AH34</f>
        <v>867.64799999999991</v>
      </c>
      <c r="AI22" s="99">
        <f t="shared" ref="AI22:AJ22" si="37">$AG$22*12*AI34</f>
        <v>1713.6</v>
      </c>
      <c r="AJ22" s="99">
        <f t="shared" si="37"/>
        <v>1646.3999999999999</v>
      </c>
      <c r="AK22" s="84" t="s">
        <v>102</v>
      </c>
      <c r="AL22" s="86" t="s">
        <v>5</v>
      </c>
      <c r="AM22" s="83">
        <v>0.13</v>
      </c>
      <c r="AN22" s="99">
        <f>$AM$22*12*AN34</f>
        <v>805.89600000000007</v>
      </c>
      <c r="AO22" s="99">
        <f>$AM$22*12*AO34</f>
        <v>618.38400000000001</v>
      </c>
      <c r="AP22" s="84" t="s">
        <v>102</v>
      </c>
      <c r="AQ22" s="86" t="s">
        <v>5</v>
      </c>
      <c r="AR22" s="83">
        <v>0.13</v>
      </c>
      <c r="AS22" s="99">
        <f>$AR$22*12*AS34</f>
        <v>809.79600000000005</v>
      </c>
    </row>
    <row r="23" spans="1:45" s="1" customFormat="1" ht="85.5" customHeight="1">
      <c r="A23" s="34" t="s">
        <v>42</v>
      </c>
      <c r="B23" s="24" t="s">
        <v>4</v>
      </c>
      <c r="C23" s="24">
        <v>2.11</v>
      </c>
      <c r="D23" s="8">
        <f t="shared" ref="D23" si="38">$C$23*12*D34</f>
        <v>10150.787999999999</v>
      </c>
      <c r="E23" s="8">
        <f t="shared" ref="E23:Z23" si="39">$C$23*12*E34</f>
        <v>10388.796</v>
      </c>
      <c r="F23" s="8">
        <f t="shared" si="39"/>
        <v>18258.252</v>
      </c>
      <c r="G23" s="8">
        <f t="shared" si="39"/>
        <v>17987.328000000001</v>
      </c>
      <c r="H23" s="8">
        <f t="shared" si="39"/>
        <v>18040.5</v>
      </c>
      <c r="I23" s="8">
        <f t="shared" si="39"/>
        <v>13189.188</v>
      </c>
      <c r="J23" s="8">
        <f t="shared" si="39"/>
        <v>17913.900000000001</v>
      </c>
      <c r="K23" s="8">
        <f t="shared" si="39"/>
        <v>8256.8520000000008</v>
      </c>
      <c r="L23" s="8">
        <f t="shared" si="39"/>
        <v>8456.8799999999992</v>
      </c>
      <c r="M23" s="8">
        <f t="shared" si="39"/>
        <v>10426.776</v>
      </c>
      <c r="N23" s="8">
        <f t="shared" si="39"/>
        <v>13293</v>
      </c>
      <c r="O23" s="8">
        <f t="shared" si="39"/>
        <v>8431.56</v>
      </c>
      <c r="P23" s="8">
        <f t="shared" si="39"/>
        <v>8439.1560000000009</v>
      </c>
      <c r="Q23" s="8">
        <f t="shared" si="39"/>
        <v>15126.168</v>
      </c>
      <c r="R23" s="8">
        <f t="shared" si="39"/>
        <v>15440.135999999999</v>
      </c>
      <c r="S23" s="8">
        <f t="shared" si="39"/>
        <v>8302.4279999999999</v>
      </c>
      <c r="T23" s="8">
        <f t="shared" si="39"/>
        <v>11844.696</v>
      </c>
      <c r="U23" s="8">
        <f t="shared" si="39"/>
        <v>18020.244000000002</v>
      </c>
      <c r="V23" s="8">
        <f t="shared" si="39"/>
        <v>12832.176000000001</v>
      </c>
      <c r="W23" s="8">
        <f t="shared" si="39"/>
        <v>12994.224000000002</v>
      </c>
      <c r="X23" s="8">
        <f t="shared" si="39"/>
        <v>13156.272000000001</v>
      </c>
      <c r="Y23" s="8">
        <f t="shared" si="39"/>
        <v>10333.092000000001</v>
      </c>
      <c r="Z23" s="8">
        <f t="shared" si="39"/>
        <v>8413.8360000000011</v>
      </c>
      <c r="AA23" s="63" t="s">
        <v>58</v>
      </c>
      <c r="AB23" s="61" t="s">
        <v>4</v>
      </c>
      <c r="AC23" s="69">
        <v>1.05</v>
      </c>
      <c r="AD23" s="58">
        <f>$AC$23*12*AD34</f>
        <v>9095.94</v>
      </c>
      <c r="AE23" s="63" t="s">
        <v>103</v>
      </c>
      <c r="AF23" s="64" t="s">
        <v>4</v>
      </c>
      <c r="AG23" s="83">
        <v>0.85</v>
      </c>
      <c r="AH23" s="99">
        <f>$AG$23*12*AH34</f>
        <v>4609.3799999999992</v>
      </c>
      <c r="AI23" s="99">
        <f t="shared" ref="AI23:AJ23" si="40">$AG$23*12*AI34</f>
        <v>9103.5</v>
      </c>
      <c r="AJ23" s="99">
        <f t="shared" si="40"/>
        <v>8746.5</v>
      </c>
      <c r="AK23" s="84" t="s">
        <v>121</v>
      </c>
      <c r="AL23" s="83" t="s">
        <v>4</v>
      </c>
      <c r="AM23" s="83">
        <v>3.69</v>
      </c>
      <c r="AN23" s="99">
        <f>$AM$23*12*AN34</f>
        <v>22875.048000000003</v>
      </c>
      <c r="AO23" s="99">
        <f>$AM$23*12*AO34</f>
        <v>17552.592000000001</v>
      </c>
      <c r="AP23" s="84" t="s">
        <v>121</v>
      </c>
      <c r="AQ23" s="83" t="s">
        <v>4</v>
      </c>
      <c r="AR23" s="83">
        <v>2.25</v>
      </c>
      <c r="AS23" s="99">
        <f>$AR$23*12*AS34</f>
        <v>14015.7</v>
      </c>
    </row>
    <row r="24" spans="1:45" s="1" customFormat="1" ht="123" customHeight="1">
      <c r="A24" s="31" t="s">
        <v>3</v>
      </c>
      <c r="B24" s="32"/>
      <c r="C24" s="26">
        <f>SUM(C25:C29)</f>
        <v>6.46</v>
      </c>
      <c r="D24" s="51">
        <f>SUM(D25:D29)</f>
        <v>31077.767999999996</v>
      </c>
      <c r="E24" s="51">
        <f t="shared" ref="E24:Z24" si="41">SUM(E25:E29)</f>
        <v>31806.456000000006</v>
      </c>
      <c r="F24" s="51">
        <f t="shared" si="41"/>
        <v>55899.671999999999</v>
      </c>
      <c r="G24" s="51">
        <f t="shared" si="41"/>
        <v>55070.207999999999</v>
      </c>
      <c r="H24" s="51">
        <f t="shared" si="41"/>
        <v>55233</v>
      </c>
      <c r="I24" s="51">
        <f t="shared" si="41"/>
        <v>40380.168000000005</v>
      </c>
      <c r="J24" s="51">
        <f t="shared" si="41"/>
        <v>54845.399999999994</v>
      </c>
      <c r="K24" s="51">
        <f t="shared" si="41"/>
        <v>25279.272000000001</v>
      </c>
      <c r="L24" s="51">
        <f t="shared" si="41"/>
        <v>25891.68</v>
      </c>
      <c r="M24" s="51">
        <f t="shared" si="41"/>
        <v>31922.736000000001</v>
      </c>
      <c r="N24" s="51">
        <f t="shared" si="41"/>
        <v>40698</v>
      </c>
      <c r="O24" s="51">
        <f t="shared" si="41"/>
        <v>25814.16</v>
      </c>
      <c r="P24" s="51">
        <f t="shared" si="41"/>
        <v>25837.416000000001</v>
      </c>
      <c r="Q24" s="51">
        <f t="shared" si="41"/>
        <v>46310.447999999997</v>
      </c>
      <c r="R24" s="51">
        <f t="shared" si="41"/>
        <v>47271.695999999996</v>
      </c>
      <c r="S24" s="51">
        <f t="shared" si="41"/>
        <v>25418.807999999997</v>
      </c>
      <c r="T24" s="51">
        <f t="shared" si="41"/>
        <v>36263.856</v>
      </c>
      <c r="U24" s="51">
        <f t="shared" si="41"/>
        <v>55170.983999999997</v>
      </c>
      <c r="V24" s="51">
        <f t="shared" si="41"/>
        <v>39287.135999999999</v>
      </c>
      <c r="W24" s="51">
        <f t="shared" si="41"/>
        <v>39783.264000000003</v>
      </c>
      <c r="X24" s="51">
        <f t="shared" si="41"/>
        <v>40279.391999999993</v>
      </c>
      <c r="Y24" s="51">
        <f t="shared" si="41"/>
        <v>31635.912</v>
      </c>
      <c r="Z24" s="51">
        <f t="shared" si="41"/>
        <v>25759.895999999997</v>
      </c>
      <c r="AA24" s="60" t="s">
        <v>3</v>
      </c>
      <c r="AB24" s="61"/>
      <c r="AC24" s="70">
        <f>SUM(AC25:AC29)</f>
        <v>7.59</v>
      </c>
      <c r="AD24" s="59">
        <f>AD25+AD26+AD27+AD28+AD29</f>
        <v>65750.652000000002</v>
      </c>
      <c r="AE24" s="91" t="s">
        <v>3</v>
      </c>
      <c r="AF24" s="64" t="s">
        <v>105</v>
      </c>
      <c r="AG24" s="88">
        <f>SUM(AG25:AG29)</f>
        <v>10.93</v>
      </c>
      <c r="AH24" s="101">
        <f>SUM(AH25:AH29)</f>
        <v>59271.203999999991</v>
      </c>
      <c r="AI24" s="101">
        <f t="shared" ref="AI24:AJ24" si="42">SUM(AI25:AI29)</f>
        <v>117060.29999999997</v>
      </c>
      <c r="AJ24" s="101">
        <f t="shared" si="42"/>
        <v>112469.7</v>
      </c>
      <c r="AK24" s="79" t="s">
        <v>3</v>
      </c>
      <c r="AL24" s="80"/>
      <c r="AM24" s="88">
        <f>SUM(AM25:AM29)</f>
        <v>6.4999999999999991</v>
      </c>
      <c r="AN24" s="101">
        <f>SUM(AN25:AN29)</f>
        <v>40294.800000000003</v>
      </c>
      <c r="AO24" s="101">
        <f>SUM(AO25:AO29)</f>
        <v>30919.200000000001</v>
      </c>
      <c r="AP24" s="79" t="s">
        <v>3</v>
      </c>
      <c r="AQ24" s="80"/>
      <c r="AR24" s="88">
        <f>SUM(AR25:AR29)</f>
        <v>4.62</v>
      </c>
      <c r="AS24" s="101">
        <f>SUM(AS25:AS29)</f>
        <v>28778.904000000002</v>
      </c>
    </row>
    <row r="25" spans="1:45" s="1" customFormat="1" ht="24.75" customHeight="1">
      <c r="A25" s="34" t="s">
        <v>43</v>
      </c>
      <c r="B25" s="37" t="s">
        <v>44</v>
      </c>
      <c r="C25" s="24">
        <v>1.81</v>
      </c>
      <c r="D25" s="21">
        <f t="shared" ref="D25" si="43">$C$25*12*D34</f>
        <v>8707.5479999999989</v>
      </c>
      <c r="E25" s="21">
        <f t="shared" ref="E25:Z25" si="44">$C$25*12*E34</f>
        <v>8911.7160000000003</v>
      </c>
      <c r="F25" s="21">
        <f t="shared" si="44"/>
        <v>15662.291999999999</v>
      </c>
      <c r="G25" s="21">
        <f t="shared" si="44"/>
        <v>15429.887999999999</v>
      </c>
      <c r="H25" s="21">
        <f t="shared" si="44"/>
        <v>15475.5</v>
      </c>
      <c r="I25" s="21">
        <f t="shared" si="44"/>
        <v>11313.947999999999</v>
      </c>
      <c r="J25" s="21">
        <f t="shared" si="44"/>
        <v>15366.9</v>
      </c>
      <c r="K25" s="21">
        <f t="shared" si="44"/>
        <v>7082.8919999999998</v>
      </c>
      <c r="L25" s="21">
        <f t="shared" si="44"/>
        <v>7254.48</v>
      </c>
      <c r="M25" s="21">
        <f t="shared" si="44"/>
        <v>8944.2960000000003</v>
      </c>
      <c r="N25" s="21">
        <f t="shared" si="44"/>
        <v>11403</v>
      </c>
      <c r="O25" s="21">
        <f t="shared" si="44"/>
        <v>7232.7599999999993</v>
      </c>
      <c r="P25" s="21">
        <f t="shared" si="44"/>
        <v>7239.2759999999998</v>
      </c>
      <c r="Q25" s="21">
        <f t="shared" si="44"/>
        <v>12975.527999999998</v>
      </c>
      <c r="R25" s="21">
        <f t="shared" si="44"/>
        <v>13244.855999999998</v>
      </c>
      <c r="S25" s="21">
        <f t="shared" si="44"/>
        <v>7121.9879999999994</v>
      </c>
      <c r="T25" s="21">
        <f t="shared" si="44"/>
        <v>10160.616</v>
      </c>
      <c r="U25" s="21">
        <f t="shared" si="44"/>
        <v>15458.124</v>
      </c>
      <c r="V25" s="21">
        <f t="shared" si="44"/>
        <v>11007.696</v>
      </c>
      <c r="W25" s="21">
        <f t="shared" si="44"/>
        <v>11146.704</v>
      </c>
      <c r="X25" s="21">
        <f t="shared" si="44"/>
        <v>11285.712</v>
      </c>
      <c r="Y25" s="21">
        <f t="shared" si="44"/>
        <v>8863.9320000000007</v>
      </c>
      <c r="Z25" s="21">
        <f t="shared" si="44"/>
        <v>7217.5559999999996</v>
      </c>
      <c r="AA25" s="63" t="s">
        <v>59</v>
      </c>
      <c r="AB25" s="64" t="s">
        <v>44</v>
      </c>
      <c r="AC25" s="69">
        <v>2.95</v>
      </c>
      <c r="AD25" s="58">
        <f>$AC$25*12*AD34</f>
        <v>25555.260000000002</v>
      </c>
      <c r="AE25" s="63" t="s">
        <v>104</v>
      </c>
      <c r="AF25" s="64" t="s">
        <v>107</v>
      </c>
      <c r="AG25" s="61">
        <v>6.6</v>
      </c>
      <c r="AH25" s="102">
        <f>$AG$25*12*AH34</f>
        <v>35790.479999999996</v>
      </c>
      <c r="AI25" s="102">
        <f t="shared" ref="AI25:AJ25" si="45">$AG$25*12*AI34</f>
        <v>70685.999999999985</v>
      </c>
      <c r="AJ25" s="102">
        <f t="shared" si="45"/>
        <v>67913.999999999985</v>
      </c>
      <c r="AK25" s="84" t="s">
        <v>122</v>
      </c>
      <c r="AL25" s="86" t="s">
        <v>123</v>
      </c>
      <c r="AM25" s="83">
        <f>2.52</f>
        <v>2.52</v>
      </c>
      <c r="AN25" s="102">
        <f>$AM$25*12*AN34</f>
        <v>15621.984000000002</v>
      </c>
      <c r="AO25" s="102">
        <f>$AM$25*12*AO34</f>
        <v>11987.136</v>
      </c>
      <c r="AP25" s="84" t="s">
        <v>122</v>
      </c>
      <c r="AQ25" s="86" t="s">
        <v>123</v>
      </c>
      <c r="AR25" s="83">
        <f>1.87</f>
        <v>1.87</v>
      </c>
      <c r="AS25" s="102">
        <f>$AR$25*12*AS34</f>
        <v>11648.604000000001</v>
      </c>
    </row>
    <row r="26" spans="1:45" s="22" customFormat="1" ht="54" customHeight="1">
      <c r="A26" s="33" t="s">
        <v>45</v>
      </c>
      <c r="B26" s="37" t="s">
        <v>46</v>
      </c>
      <c r="C26" s="24">
        <v>1.48</v>
      </c>
      <c r="D26" s="21">
        <f t="shared" ref="D26" si="46">$C$26*12*D34</f>
        <v>7119.9839999999986</v>
      </c>
      <c r="E26" s="21">
        <f t="shared" ref="E26:Z26" si="47">$C$26*12*E34</f>
        <v>7286.927999999999</v>
      </c>
      <c r="F26" s="21">
        <f t="shared" si="47"/>
        <v>12806.735999999999</v>
      </c>
      <c r="G26" s="21">
        <f t="shared" si="47"/>
        <v>12616.703999999998</v>
      </c>
      <c r="H26" s="21">
        <f t="shared" si="47"/>
        <v>12653.999999999998</v>
      </c>
      <c r="I26" s="21">
        <f t="shared" si="47"/>
        <v>9251.1839999999993</v>
      </c>
      <c r="J26" s="21">
        <f t="shared" si="47"/>
        <v>12565.199999999999</v>
      </c>
      <c r="K26" s="21">
        <f t="shared" si="47"/>
        <v>5791.5360000000001</v>
      </c>
      <c r="L26" s="21">
        <f t="shared" si="47"/>
        <v>5931.8399999999992</v>
      </c>
      <c r="M26" s="21">
        <f t="shared" si="47"/>
        <v>7313.5679999999993</v>
      </c>
      <c r="N26" s="21">
        <f t="shared" si="47"/>
        <v>9323.9999999999982</v>
      </c>
      <c r="O26" s="21">
        <f t="shared" si="47"/>
        <v>5914.079999999999</v>
      </c>
      <c r="P26" s="21">
        <f t="shared" si="47"/>
        <v>5919.4079999999994</v>
      </c>
      <c r="Q26" s="21">
        <f t="shared" si="47"/>
        <v>10609.823999999999</v>
      </c>
      <c r="R26" s="21">
        <f t="shared" si="47"/>
        <v>10830.047999999999</v>
      </c>
      <c r="S26" s="21">
        <f t="shared" si="47"/>
        <v>5823.503999999999</v>
      </c>
      <c r="T26" s="21">
        <f t="shared" si="47"/>
        <v>8308.1279999999988</v>
      </c>
      <c r="U26" s="21">
        <f t="shared" si="47"/>
        <v>12639.791999999999</v>
      </c>
      <c r="V26" s="21">
        <f t="shared" si="47"/>
        <v>9000.768</v>
      </c>
      <c r="W26" s="21">
        <f t="shared" si="47"/>
        <v>9114.4319999999989</v>
      </c>
      <c r="X26" s="21">
        <f t="shared" si="47"/>
        <v>9228.0959999999995</v>
      </c>
      <c r="Y26" s="21">
        <f t="shared" si="47"/>
        <v>7247.8559999999998</v>
      </c>
      <c r="Z26" s="21">
        <f t="shared" si="47"/>
        <v>5901.6479999999992</v>
      </c>
      <c r="AA26" s="62" t="s">
        <v>45</v>
      </c>
      <c r="AB26" s="64" t="s">
        <v>46</v>
      </c>
      <c r="AC26" s="69">
        <v>1.37</v>
      </c>
      <c r="AD26" s="58">
        <f>$AC$26*12*AD34</f>
        <v>11868.036</v>
      </c>
      <c r="AE26" s="63" t="s">
        <v>106</v>
      </c>
      <c r="AF26" s="64" t="s">
        <v>19</v>
      </c>
      <c r="AG26" s="83">
        <v>1.37</v>
      </c>
      <c r="AH26" s="102">
        <f>$AG$26*12*AH34</f>
        <v>7429.2359999999999</v>
      </c>
      <c r="AI26" s="102">
        <f t="shared" ref="AI26:AJ26" si="48">$AG$26*12*AI34</f>
        <v>14672.7</v>
      </c>
      <c r="AJ26" s="102">
        <f t="shared" si="48"/>
        <v>14097.300000000001</v>
      </c>
      <c r="AK26" s="82" t="s">
        <v>106</v>
      </c>
      <c r="AL26" s="86" t="s">
        <v>124</v>
      </c>
      <c r="AM26" s="83">
        <v>1.34</v>
      </c>
      <c r="AN26" s="102">
        <f>$AM$26*12*AN34</f>
        <v>8306.9280000000017</v>
      </c>
      <c r="AO26" s="102">
        <f>$AM$26*12*AO34</f>
        <v>6374.1120000000001</v>
      </c>
      <c r="AP26" s="82" t="s">
        <v>106</v>
      </c>
      <c r="AQ26" s="86" t="s">
        <v>124</v>
      </c>
      <c r="AR26" s="83">
        <v>1.34</v>
      </c>
      <c r="AS26" s="102">
        <f>$AR$26*12*AS34</f>
        <v>8347.1280000000006</v>
      </c>
    </row>
    <row r="27" spans="1:45" s="1" customFormat="1" ht="31.5" customHeight="1">
      <c r="A27" s="33" t="s">
        <v>47</v>
      </c>
      <c r="B27" s="38" t="s">
        <v>19</v>
      </c>
      <c r="C27" s="24">
        <v>1.8</v>
      </c>
      <c r="D27" s="21">
        <f t="shared" ref="D27" si="49">$C$27*12*D34</f>
        <v>8659.44</v>
      </c>
      <c r="E27" s="21">
        <f t="shared" ref="E27:Z27" si="50">$C$27*12*E34</f>
        <v>8862.4800000000014</v>
      </c>
      <c r="F27" s="21">
        <f t="shared" si="50"/>
        <v>15575.760000000002</v>
      </c>
      <c r="G27" s="21">
        <f t="shared" si="50"/>
        <v>15344.640000000001</v>
      </c>
      <c r="H27" s="21">
        <f t="shared" si="50"/>
        <v>15390.000000000002</v>
      </c>
      <c r="I27" s="21">
        <f t="shared" si="50"/>
        <v>11251.44</v>
      </c>
      <c r="J27" s="21">
        <f t="shared" si="50"/>
        <v>15282.000000000002</v>
      </c>
      <c r="K27" s="21">
        <f t="shared" si="50"/>
        <v>7043.7600000000011</v>
      </c>
      <c r="L27" s="21">
        <f t="shared" si="50"/>
        <v>7214.4000000000005</v>
      </c>
      <c r="M27" s="21">
        <f t="shared" si="50"/>
        <v>8894.880000000001</v>
      </c>
      <c r="N27" s="21">
        <f t="shared" si="50"/>
        <v>11340</v>
      </c>
      <c r="O27" s="21">
        <f t="shared" si="50"/>
        <v>7192.8</v>
      </c>
      <c r="P27" s="21">
        <f t="shared" si="50"/>
        <v>7199.2800000000007</v>
      </c>
      <c r="Q27" s="21">
        <f t="shared" si="50"/>
        <v>12903.84</v>
      </c>
      <c r="R27" s="21">
        <f t="shared" si="50"/>
        <v>13171.68</v>
      </c>
      <c r="S27" s="21">
        <f t="shared" si="50"/>
        <v>7082.64</v>
      </c>
      <c r="T27" s="21">
        <f t="shared" si="50"/>
        <v>10104.480000000001</v>
      </c>
      <c r="U27" s="21">
        <f t="shared" si="50"/>
        <v>15372.720000000001</v>
      </c>
      <c r="V27" s="21">
        <f t="shared" si="50"/>
        <v>10946.880000000001</v>
      </c>
      <c r="W27" s="21">
        <f t="shared" si="50"/>
        <v>11085.120000000003</v>
      </c>
      <c r="X27" s="21">
        <f t="shared" si="50"/>
        <v>11223.36</v>
      </c>
      <c r="Y27" s="21">
        <f t="shared" si="50"/>
        <v>8814.9600000000009</v>
      </c>
      <c r="Z27" s="21">
        <f t="shared" si="50"/>
        <v>7177.68</v>
      </c>
      <c r="AA27" s="62" t="s">
        <v>47</v>
      </c>
      <c r="AB27" s="64" t="s">
        <v>19</v>
      </c>
      <c r="AC27" s="69">
        <v>2.02</v>
      </c>
      <c r="AD27" s="58">
        <f>$AC$27*12*AD34</f>
        <v>17498.856</v>
      </c>
      <c r="AE27" s="63" t="s">
        <v>108</v>
      </c>
      <c r="AF27" s="64" t="s">
        <v>2</v>
      </c>
      <c r="AG27" s="83">
        <v>1.69</v>
      </c>
      <c r="AH27" s="102">
        <f>$AG$27*12*AH34</f>
        <v>9164.5319999999992</v>
      </c>
      <c r="AI27" s="102">
        <f t="shared" ref="AI27:AJ27" si="51">$AG$27*12*AI34</f>
        <v>18099.900000000001</v>
      </c>
      <c r="AJ27" s="102">
        <f t="shared" si="51"/>
        <v>17390.100000000002</v>
      </c>
      <c r="AK27" s="82" t="s">
        <v>108</v>
      </c>
      <c r="AL27" s="87" t="s">
        <v>19</v>
      </c>
      <c r="AM27" s="83">
        <v>1.23</v>
      </c>
      <c r="AN27" s="102">
        <f>$AM$27*12*AN34</f>
        <v>7625.0160000000005</v>
      </c>
      <c r="AO27" s="102">
        <f>$AM$27*12*AO34</f>
        <v>5850.8639999999996</v>
      </c>
      <c r="AP27" s="82" t="s">
        <v>108</v>
      </c>
      <c r="AQ27" s="87" t="s">
        <v>19</v>
      </c>
      <c r="AR27" s="83">
        <v>0</v>
      </c>
      <c r="AS27" s="102">
        <f>$AR$27*12*AS34</f>
        <v>0</v>
      </c>
    </row>
    <row r="28" spans="1:45" s="1" customFormat="1" ht="40.5" customHeight="1">
      <c r="A28" s="33" t="s">
        <v>48</v>
      </c>
      <c r="B28" s="24" t="s">
        <v>2</v>
      </c>
      <c r="C28" s="24">
        <v>0.99</v>
      </c>
      <c r="D28" s="21">
        <f t="shared" ref="D28" si="52">$C$28*12*D34</f>
        <v>4762.6919999999991</v>
      </c>
      <c r="E28" s="21">
        <f t="shared" ref="E28:Z28" si="53">$C$28*12*E34</f>
        <v>4874.3639999999996</v>
      </c>
      <c r="F28" s="21">
        <f t="shared" si="53"/>
        <v>8566.6679999999997</v>
      </c>
      <c r="G28" s="21">
        <f t="shared" si="53"/>
        <v>8439.5519999999997</v>
      </c>
      <c r="H28" s="21">
        <f t="shared" si="53"/>
        <v>8464.5</v>
      </c>
      <c r="I28" s="21">
        <f t="shared" si="53"/>
        <v>6188.2919999999995</v>
      </c>
      <c r="J28" s="21">
        <f t="shared" si="53"/>
        <v>8405.0999999999985</v>
      </c>
      <c r="K28" s="21">
        <f t="shared" si="53"/>
        <v>3874.0679999999998</v>
      </c>
      <c r="L28" s="21">
        <f t="shared" si="53"/>
        <v>3967.9199999999996</v>
      </c>
      <c r="M28" s="21">
        <f t="shared" si="53"/>
        <v>4892.1839999999993</v>
      </c>
      <c r="N28" s="21">
        <f t="shared" si="53"/>
        <v>6236.9999999999991</v>
      </c>
      <c r="O28" s="21">
        <f t="shared" si="53"/>
        <v>3956.0399999999995</v>
      </c>
      <c r="P28" s="21">
        <f t="shared" si="53"/>
        <v>3959.6039999999998</v>
      </c>
      <c r="Q28" s="21">
        <f t="shared" si="53"/>
        <v>7097.1119999999992</v>
      </c>
      <c r="R28" s="21">
        <f t="shared" si="53"/>
        <v>7244.4239999999991</v>
      </c>
      <c r="S28" s="21">
        <f t="shared" si="53"/>
        <v>3895.4519999999993</v>
      </c>
      <c r="T28" s="21">
        <f t="shared" si="53"/>
        <v>5557.4639999999999</v>
      </c>
      <c r="U28" s="21">
        <f t="shared" si="53"/>
        <v>8454.9959999999992</v>
      </c>
      <c r="V28" s="21">
        <f t="shared" si="53"/>
        <v>6020.7839999999997</v>
      </c>
      <c r="W28" s="21">
        <f t="shared" si="53"/>
        <v>6096.8159999999998</v>
      </c>
      <c r="X28" s="21">
        <f t="shared" si="53"/>
        <v>6172.848</v>
      </c>
      <c r="Y28" s="21">
        <f t="shared" si="53"/>
        <v>4848.2280000000001</v>
      </c>
      <c r="Z28" s="21">
        <f t="shared" si="53"/>
        <v>3947.7239999999997</v>
      </c>
      <c r="AA28" s="62" t="s">
        <v>48</v>
      </c>
      <c r="AB28" s="61" t="s">
        <v>2</v>
      </c>
      <c r="AC28" s="69">
        <v>0.84</v>
      </c>
      <c r="AD28" s="58">
        <f>$AC$28*12*AD34</f>
        <v>7276.7519999999995</v>
      </c>
      <c r="AE28" s="63" t="s">
        <v>109</v>
      </c>
      <c r="AF28" s="64" t="s">
        <v>4</v>
      </c>
      <c r="AG28" s="83">
        <v>0.94</v>
      </c>
      <c r="AH28" s="102">
        <f>$AG$28*12*AH34</f>
        <v>5097.4319999999998</v>
      </c>
      <c r="AI28" s="102">
        <f t="shared" ref="AI28:AJ28" si="54">$AG$28*12*AI34</f>
        <v>10067.4</v>
      </c>
      <c r="AJ28" s="102">
        <f t="shared" si="54"/>
        <v>9672.5999999999985</v>
      </c>
      <c r="AK28" s="82" t="s">
        <v>109</v>
      </c>
      <c r="AL28" s="83" t="s">
        <v>2</v>
      </c>
      <c r="AM28" s="83">
        <v>1.02</v>
      </c>
      <c r="AN28" s="102">
        <f>$AM$28*12*AN34</f>
        <v>6323.1840000000002</v>
      </c>
      <c r="AO28" s="102">
        <f>$AM$28*12*AO34</f>
        <v>4851.9359999999997</v>
      </c>
      <c r="AP28" s="82" t="s">
        <v>109</v>
      </c>
      <c r="AQ28" s="83" t="s">
        <v>2</v>
      </c>
      <c r="AR28" s="83">
        <v>1.02</v>
      </c>
      <c r="AS28" s="102">
        <f>$AR$28*12*AS34</f>
        <v>6353.7840000000006</v>
      </c>
    </row>
    <row r="29" spans="1:45" s="1" customFormat="1" ht="59.25" customHeight="1">
      <c r="A29" s="33" t="s">
        <v>49</v>
      </c>
      <c r="B29" s="24" t="s">
        <v>4</v>
      </c>
      <c r="C29" s="24">
        <v>0.38</v>
      </c>
      <c r="D29" s="21">
        <f t="shared" ref="D29" si="55">$C$29*12*D34</f>
        <v>1828.104</v>
      </c>
      <c r="E29" s="21">
        <f t="shared" ref="E29:Z29" si="56">$C$29*12*E34</f>
        <v>1870.9680000000003</v>
      </c>
      <c r="F29" s="21">
        <f t="shared" si="56"/>
        <v>3288.2160000000003</v>
      </c>
      <c r="G29" s="21">
        <f t="shared" si="56"/>
        <v>3239.4240000000004</v>
      </c>
      <c r="H29" s="21">
        <f t="shared" si="56"/>
        <v>3249.0000000000005</v>
      </c>
      <c r="I29" s="21">
        <f t="shared" si="56"/>
        <v>2375.3040000000001</v>
      </c>
      <c r="J29" s="21">
        <f t="shared" si="56"/>
        <v>3226.2000000000003</v>
      </c>
      <c r="K29" s="21">
        <f t="shared" si="56"/>
        <v>1487.0160000000003</v>
      </c>
      <c r="L29" s="21">
        <f t="shared" si="56"/>
        <v>1523.0400000000002</v>
      </c>
      <c r="M29" s="21">
        <f t="shared" si="56"/>
        <v>1877.8080000000002</v>
      </c>
      <c r="N29" s="21">
        <f t="shared" si="56"/>
        <v>2394.0000000000005</v>
      </c>
      <c r="O29" s="21">
        <f t="shared" si="56"/>
        <v>1518.4800000000002</v>
      </c>
      <c r="P29" s="21">
        <f t="shared" si="56"/>
        <v>1519.8480000000002</v>
      </c>
      <c r="Q29" s="21">
        <f t="shared" si="56"/>
        <v>2724.1440000000002</v>
      </c>
      <c r="R29" s="21">
        <f t="shared" si="56"/>
        <v>2780.6880000000001</v>
      </c>
      <c r="S29" s="21">
        <f t="shared" si="56"/>
        <v>1495.2240000000002</v>
      </c>
      <c r="T29" s="21">
        <f t="shared" si="56"/>
        <v>2133.1680000000001</v>
      </c>
      <c r="U29" s="21">
        <f t="shared" si="56"/>
        <v>3245.3520000000008</v>
      </c>
      <c r="V29" s="21">
        <f t="shared" si="56"/>
        <v>2311.0080000000003</v>
      </c>
      <c r="W29" s="21">
        <f t="shared" si="56"/>
        <v>2340.1920000000005</v>
      </c>
      <c r="X29" s="21">
        <f t="shared" si="56"/>
        <v>2369.3760000000002</v>
      </c>
      <c r="Y29" s="21">
        <f t="shared" si="56"/>
        <v>1860.9360000000004</v>
      </c>
      <c r="Z29" s="21">
        <f t="shared" si="56"/>
        <v>1515.2880000000002</v>
      </c>
      <c r="AA29" s="62" t="s">
        <v>49</v>
      </c>
      <c r="AB29" s="61" t="s">
        <v>4</v>
      </c>
      <c r="AC29" s="69">
        <v>0.41</v>
      </c>
      <c r="AD29" s="58">
        <f>$AC$29*12*AD34</f>
        <v>3551.748</v>
      </c>
      <c r="AE29" s="63" t="s">
        <v>110</v>
      </c>
      <c r="AF29" s="64" t="s">
        <v>22</v>
      </c>
      <c r="AG29" s="83">
        <v>0.33</v>
      </c>
      <c r="AH29" s="102">
        <f>$AG$29*12*AH34</f>
        <v>1789.5239999999999</v>
      </c>
      <c r="AI29" s="102">
        <f t="shared" ref="AI29:AJ29" si="57">$AG$29*12*AI34</f>
        <v>3534.3</v>
      </c>
      <c r="AJ29" s="102">
        <f t="shared" si="57"/>
        <v>3395.7</v>
      </c>
      <c r="AK29" s="82" t="s">
        <v>110</v>
      </c>
      <c r="AL29" s="83" t="s">
        <v>4</v>
      </c>
      <c r="AM29" s="83">
        <v>0.39</v>
      </c>
      <c r="AN29" s="102">
        <f>$AM$29*12*AN34</f>
        <v>2417.6880000000001</v>
      </c>
      <c r="AO29" s="102">
        <f>$AM$29*12*AO34</f>
        <v>1855.1519999999998</v>
      </c>
      <c r="AP29" s="82" t="s">
        <v>110</v>
      </c>
      <c r="AQ29" s="83" t="s">
        <v>4</v>
      </c>
      <c r="AR29" s="83">
        <v>0.39</v>
      </c>
      <c r="AS29" s="102">
        <f>$AR$29*12*AS34</f>
        <v>2429.3879999999999</v>
      </c>
    </row>
    <row r="30" spans="1:45" s="1" customFormat="1" ht="48" customHeight="1">
      <c r="A30" s="39" t="s">
        <v>50</v>
      </c>
      <c r="B30" s="24" t="s">
        <v>22</v>
      </c>
      <c r="C30" s="30" t="s">
        <v>52</v>
      </c>
      <c r="D30" s="23">
        <v>7500</v>
      </c>
      <c r="E30" s="23">
        <v>7500</v>
      </c>
      <c r="F30" s="23">
        <v>7500</v>
      </c>
      <c r="G30" s="23">
        <v>7500</v>
      </c>
      <c r="H30" s="23">
        <v>7500</v>
      </c>
      <c r="I30" s="23">
        <v>7500</v>
      </c>
      <c r="J30" s="23">
        <v>7500</v>
      </c>
      <c r="K30" s="23">
        <v>7500</v>
      </c>
      <c r="L30" s="23">
        <v>7500</v>
      </c>
      <c r="M30" s="23">
        <v>7500</v>
      </c>
      <c r="N30" s="23">
        <v>7500</v>
      </c>
      <c r="O30" s="23">
        <v>7500</v>
      </c>
      <c r="P30" s="23">
        <v>7500</v>
      </c>
      <c r="Q30" s="23">
        <v>7500</v>
      </c>
      <c r="R30" s="23">
        <v>7500</v>
      </c>
      <c r="S30" s="23">
        <v>7500</v>
      </c>
      <c r="T30" s="23">
        <v>7500</v>
      </c>
      <c r="U30" s="23">
        <v>7500</v>
      </c>
      <c r="V30" s="23">
        <v>7500</v>
      </c>
      <c r="W30" s="23">
        <v>7500</v>
      </c>
      <c r="X30" s="23">
        <v>7500</v>
      </c>
      <c r="Y30" s="23">
        <v>7500</v>
      </c>
      <c r="Z30" s="23">
        <v>7500</v>
      </c>
      <c r="AA30" s="65" t="s">
        <v>50</v>
      </c>
      <c r="AB30" s="61" t="s">
        <v>22</v>
      </c>
      <c r="AC30" s="75" t="s">
        <v>52</v>
      </c>
      <c r="AD30" s="58"/>
      <c r="AE30" s="103" t="s">
        <v>111</v>
      </c>
      <c r="AF30" s="64" t="s">
        <v>23</v>
      </c>
      <c r="AG30" s="92" t="s">
        <v>112</v>
      </c>
      <c r="AH30" s="74">
        <v>7500</v>
      </c>
      <c r="AI30" s="74">
        <v>7500</v>
      </c>
      <c r="AJ30" s="74">
        <v>7500</v>
      </c>
      <c r="AK30" s="89" t="s">
        <v>111</v>
      </c>
      <c r="AL30" s="83" t="s">
        <v>22</v>
      </c>
      <c r="AM30" s="92" t="s">
        <v>112</v>
      </c>
      <c r="AN30" s="74">
        <v>7500</v>
      </c>
      <c r="AO30" s="74">
        <v>7501</v>
      </c>
      <c r="AP30" s="89" t="s">
        <v>111</v>
      </c>
      <c r="AQ30" s="83" t="s">
        <v>22</v>
      </c>
      <c r="AR30" s="92" t="s">
        <v>126</v>
      </c>
      <c r="AS30" s="74">
        <v>2500</v>
      </c>
    </row>
    <row r="31" spans="1:45" s="22" customFormat="1" ht="23.25" customHeight="1">
      <c r="A31" s="39" t="s">
        <v>21</v>
      </c>
      <c r="B31" s="24" t="s">
        <v>23</v>
      </c>
      <c r="C31" s="26">
        <v>2.21</v>
      </c>
      <c r="D31" s="17">
        <f t="shared" ref="D31" si="58">$C$31*12*D34</f>
        <v>10631.867999999999</v>
      </c>
      <c r="E31" s="17">
        <f t="shared" ref="E31:Z31" si="59">$C$31*12*E34</f>
        <v>10881.156000000001</v>
      </c>
      <c r="F31" s="17">
        <f t="shared" si="59"/>
        <v>19123.572</v>
      </c>
      <c r="G31" s="17">
        <f t="shared" si="59"/>
        <v>18839.808000000001</v>
      </c>
      <c r="H31" s="17">
        <f t="shared" si="59"/>
        <v>18895.5</v>
      </c>
      <c r="I31" s="17">
        <f t="shared" si="59"/>
        <v>13814.268</v>
      </c>
      <c r="J31" s="17">
        <f t="shared" si="59"/>
        <v>18762.900000000001</v>
      </c>
      <c r="K31" s="17">
        <f t="shared" si="59"/>
        <v>8648.1720000000005</v>
      </c>
      <c r="L31" s="17">
        <f t="shared" si="59"/>
        <v>8857.68</v>
      </c>
      <c r="M31" s="17">
        <f t="shared" si="59"/>
        <v>10920.936</v>
      </c>
      <c r="N31" s="17">
        <f t="shared" si="59"/>
        <v>13923</v>
      </c>
      <c r="O31" s="17">
        <f t="shared" si="59"/>
        <v>8831.16</v>
      </c>
      <c r="P31" s="17">
        <f t="shared" si="59"/>
        <v>8839.116</v>
      </c>
      <c r="Q31" s="17">
        <f t="shared" si="59"/>
        <v>15843.047999999999</v>
      </c>
      <c r="R31" s="17">
        <f t="shared" si="59"/>
        <v>16171.895999999999</v>
      </c>
      <c r="S31" s="17">
        <f t="shared" si="59"/>
        <v>8695.9079999999994</v>
      </c>
      <c r="T31" s="17">
        <f t="shared" si="59"/>
        <v>12406.056</v>
      </c>
      <c r="U31" s="17">
        <f t="shared" si="59"/>
        <v>18874.284</v>
      </c>
      <c r="V31" s="17">
        <f t="shared" si="59"/>
        <v>13440.335999999999</v>
      </c>
      <c r="W31" s="17">
        <f t="shared" si="59"/>
        <v>13610.064</v>
      </c>
      <c r="X31" s="17">
        <f t="shared" si="59"/>
        <v>13779.792000000001</v>
      </c>
      <c r="Y31" s="17">
        <f t="shared" si="59"/>
        <v>10822.812</v>
      </c>
      <c r="Z31" s="17">
        <f t="shared" si="59"/>
        <v>8812.5959999999995</v>
      </c>
      <c r="AA31" s="65" t="s">
        <v>21</v>
      </c>
      <c r="AB31" s="61" t="s">
        <v>23</v>
      </c>
      <c r="AC31" s="70">
        <f>2.29+0.15</f>
        <v>2.44</v>
      </c>
      <c r="AD31" s="58">
        <f>$AC$31*12*AD34</f>
        <v>21137.232</v>
      </c>
      <c r="AE31" s="103" t="s">
        <v>21</v>
      </c>
      <c r="AF31" s="64" t="s">
        <v>23</v>
      </c>
      <c r="AG31" s="88">
        <v>2.78</v>
      </c>
      <c r="AH31" s="104">
        <f>$AG$31*12*AH34</f>
        <v>15075.383999999998</v>
      </c>
      <c r="AI31" s="104">
        <f t="shared" ref="AI31:AJ31" si="60">$AG$31*12*AI34</f>
        <v>29773.8</v>
      </c>
      <c r="AJ31" s="104">
        <f t="shared" si="60"/>
        <v>28606.2</v>
      </c>
      <c r="AK31" s="89" t="s">
        <v>21</v>
      </c>
      <c r="AL31" s="83" t="s">
        <v>23</v>
      </c>
      <c r="AM31" s="88">
        <v>2.52</v>
      </c>
      <c r="AN31" s="104">
        <f>$AM$31*12*AN34</f>
        <v>15621.984000000002</v>
      </c>
      <c r="AO31" s="104">
        <f>$AM$31*12*AO34</f>
        <v>11987.136</v>
      </c>
      <c r="AP31" s="89" t="s">
        <v>21</v>
      </c>
      <c r="AQ31" s="83" t="s">
        <v>23</v>
      </c>
      <c r="AR31" s="88">
        <v>2.3199999999999998</v>
      </c>
      <c r="AS31" s="104">
        <f>$AR$31*12*AS34</f>
        <v>14451.743999999999</v>
      </c>
    </row>
    <row r="32" spans="1:45" s="1" customFormat="1" ht="36" customHeight="1">
      <c r="A32" s="39" t="s">
        <v>51</v>
      </c>
      <c r="B32" s="24" t="s">
        <v>23</v>
      </c>
      <c r="C32" s="26">
        <v>0.65</v>
      </c>
      <c r="D32" s="17">
        <f t="shared" ref="D32" si="61">$C$32*12*D34</f>
        <v>3127.02</v>
      </c>
      <c r="E32" s="17">
        <f t="shared" ref="E32:Z32" si="62">$C$32*12*E34</f>
        <v>3200.3400000000006</v>
      </c>
      <c r="F32" s="17">
        <f t="shared" si="62"/>
        <v>5624.5800000000008</v>
      </c>
      <c r="G32" s="17">
        <f t="shared" si="62"/>
        <v>5541.12</v>
      </c>
      <c r="H32" s="17">
        <f t="shared" si="62"/>
        <v>5557.5000000000009</v>
      </c>
      <c r="I32" s="17">
        <f t="shared" si="62"/>
        <v>4063.02</v>
      </c>
      <c r="J32" s="17">
        <f t="shared" si="62"/>
        <v>5518.5000000000009</v>
      </c>
      <c r="K32" s="17">
        <f t="shared" si="62"/>
        <v>2543.5800000000004</v>
      </c>
      <c r="L32" s="17">
        <f t="shared" si="62"/>
        <v>2605.2000000000003</v>
      </c>
      <c r="M32" s="17">
        <f t="shared" si="62"/>
        <v>3212.0400000000004</v>
      </c>
      <c r="N32" s="17">
        <f t="shared" si="62"/>
        <v>4095.0000000000005</v>
      </c>
      <c r="O32" s="17">
        <f t="shared" si="62"/>
        <v>2597.4</v>
      </c>
      <c r="P32" s="17">
        <f t="shared" si="62"/>
        <v>2599.7400000000002</v>
      </c>
      <c r="Q32" s="17">
        <f t="shared" si="62"/>
        <v>4659.72</v>
      </c>
      <c r="R32" s="17">
        <f t="shared" si="62"/>
        <v>4756.4400000000005</v>
      </c>
      <c r="S32" s="17">
        <f t="shared" si="62"/>
        <v>2557.62</v>
      </c>
      <c r="T32" s="17">
        <f t="shared" si="62"/>
        <v>3648.8400000000006</v>
      </c>
      <c r="U32" s="17">
        <f t="shared" si="62"/>
        <v>5551.2600000000011</v>
      </c>
      <c r="V32" s="17">
        <f t="shared" si="62"/>
        <v>3953.0400000000004</v>
      </c>
      <c r="W32" s="17">
        <f t="shared" si="62"/>
        <v>4002.9600000000009</v>
      </c>
      <c r="X32" s="17">
        <f t="shared" si="62"/>
        <v>4052.8800000000006</v>
      </c>
      <c r="Y32" s="17">
        <f t="shared" si="62"/>
        <v>3183.1800000000003</v>
      </c>
      <c r="Z32" s="17">
        <f t="shared" si="62"/>
        <v>2591.9400000000005</v>
      </c>
      <c r="AA32" s="65" t="s">
        <v>51</v>
      </c>
      <c r="AB32" s="61" t="s">
        <v>23</v>
      </c>
      <c r="AC32" s="71">
        <v>0.65</v>
      </c>
      <c r="AD32" s="74">
        <f>$AC$32*12*AD34</f>
        <v>5630.8200000000006</v>
      </c>
      <c r="AE32" s="103" t="s">
        <v>113</v>
      </c>
      <c r="AF32" s="92" t="s">
        <v>23</v>
      </c>
      <c r="AG32" s="88">
        <v>0.65</v>
      </c>
      <c r="AH32" s="104">
        <f>$AG$32*12*AH34</f>
        <v>3524.82</v>
      </c>
      <c r="AI32" s="104">
        <f t="shared" ref="AI32:AJ32" si="63">$AG$32*12*AI34</f>
        <v>6961.5000000000009</v>
      </c>
      <c r="AJ32" s="104">
        <f t="shared" si="63"/>
        <v>6688.5000000000009</v>
      </c>
      <c r="AK32" s="89" t="s">
        <v>51</v>
      </c>
      <c r="AL32" s="83" t="s">
        <v>23</v>
      </c>
      <c r="AM32" s="88">
        <v>0.65</v>
      </c>
      <c r="AN32" s="106">
        <f>$AM$32*12*AN34</f>
        <v>4029.4800000000005</v>
      </c>
      <c r="AO32" s="106">
        <f>$AM$32*12*AO34</f>
        <v>3091.92</v>
      </c>
      <c r="AP32" s="89" t="s">
        <v>51</v>
      </c>
      <c r="AQ32" s="83" t="s">
        <v>23</v>
      </c>
      <c r="AR32" s="88">
        <v>0.65</v>
      </c>
      <c r="AS32" s="106">
        <f>AS34*$AR$32*12</f>
        <v>4048.9800000000005</v>
      </c>
    </row>
    <row r="33" spans="1:48" s="1" customFormat="1">
      <c r="A33" s="40" t="s">
        <v>1</v>
      </c>
      <c r="B33" s="27"/>
      <c r="C33" s="27"/>
      <c r="D33" s="11">
        <f t="shared" ref="D33" si="64">D31+D30+D24+D20+D12+D10+D32</f>
        <v>113963.004</v>
      </c>
      <c r="E33" s="11">
        <f t="shared" ref="E33:Z33" si="65">E31+E30+E24+E20+E12+E10+E32</f>
        <v>116459.26800000001</v>
      </c>
      <c r="F33" s="11">
        <f t="shared" si="65"/>
        <v>198995.31600000002</v>
      </c>
      <c r="G33" s="11">
        <f t="shared" si="65"/>
        <v>196153.82400000002</v>
      </c>
      <c r="H33" s="11">
        <f t="shared" si="65"/>
        <v>196711.5</v>
      </c>
      <c r="I33" s="11">
        <f t="shared" si="65"/>
        <v>145830.204</v>
      </c>
      <c r="J33" s="11">
        <f t="shared" si="65"/>
        <v>195383.69999999998</v>
      </c>
      <c r="K33" s="11">
        <f t="shared" si="65"/>
        <v>94099.116000000009</v>
      </c>
      <c r="L33" s="11">
        <f t="shared" si="65"/>
        <v>96197.04</v>
      </c>
      <c r="M33" s="11">
        <f t="shared" si="65"/>
        <v>116857.60799999999</v>
      </c>
      <c r="N33" s="11">
        <f t="shared" si="65"/>
        <v>146919</v>
      </c>
      <c r="O33" s="11">
        <f t="shared" si="65"/>
        <v>95931.48</v>
      </c>
      <c r="P33" s="11">
        <f t="shared" si="65"/>
        <v>96011.148000000001</v>
      </c>
      <c r="Q33" s="11">
        <f t="shared" si="65"/>
        <v>166145.54399999999</v>
      </c>
      <c r="R33" s="11">
        <f t="shared" si="65"/>
        <v>169438.48800000001</v>
      </c>
      <c r="S33" s="11">
        <f t="shared" si="65"/>
        <v>94577.123999999996</v>
      </c>
      <c r="T33" s="11">
        <f t="shared" si="65"/>
        <v>131728.96799999999</v>
      </c>
      <c r="U33" s="11">
        <f t="shared" si="65"/>
        <v>196499.05200000003</v>
      </c>
      <c r="V33" s="11">
        <f t="shared" si="65"/>
        <v>142085.80799999999</v>
      </c>
      <c r="W33" s="11">
        <f t="shared" si="65"/>
        <v>143785.39199999999</v>
      </c>
      <c r="X33" s="11">
        <f t="shared" si="65"/>
        <v>145484.976</v>
      </c>
      <c r="Y33" s="11">
        <f t="shared" si="65"/>
        <v>115875.03599999999</v>
      </c>
      <c r="Z33" s="11">
        <f t="shared" si="65"/>
        <v>95745.588000000018</v>
      </c>
      <c r="AA33" s="66" t="s">
        <v>1</v>
      </c>
      <c r="AB33" s="66"/>
      <c r="AC33" s="72"/>
      <c r="AD33" s="73">
        <f>AD31+AD30+AD24+AD20+AD12+AD10+AD32</f>
        <v>195606.024</v>
      </c>
      <c r="AE33" s="67" t="s">
        <v>1</v>
      </c>
      <c r="AF33" s="67"/>
      <c r="AG33" s="90"/>
      <c r="AH33" s="73">
        <f>AH31+AH30+AH24+AH20+AH13+AH9+AH32</f>
        <v>120999.204</v>
      </c>
      <c r="AI33" s="73">
        <f t="shared" ref="AI33:AJ33" si="66">AI31+AI30+AI24+AI20+AI13+AI9+AI32</f>
        <v>231660.3</v>
      </c>
      <c r="AJ33" s="73">
        <f t="shared" si="66"/>
        <v>222869.7</v>
      </c>
      <c r="AK33" s="90" t="s">
        <v>1</v>
      </c>
      <c r="AL33" s="90"/>
      <c r="AM33" s="90"/>
      <c r="AN33" s="73">
        <f>AN31+AN30+AN24+AN20+AN12+AN10+AN32</f>
        <v>126400.656</v>
      </c>
      <c r="AO33" s="73">
        <f>AO31+AO30+AO24+AO20+AO12+AO10+AO32</f>
        <v>98736.423999999999</v>
      </c>
      <c r="AP33" s="90" t="s">
        <v>1</v>
      </c>
      <c r="AQ33" s="90"/>
      <c r="AR33" s="90"/>
      <c r="AS33" s="73">
        <f>AS31+AS30+AS24+AS20+AS12+AS10+AS32</f>
        <v>100049.27200000001</v>
      </c>
      <c r="AT33" s="107">
        <f>AS33+AO33+AN33+AJ33+AI33+AH33+AD33+Z33+Y33+X33+W33+V33+U33+T33+S33+R33+Q33+P33+O33+N33+M33+L33+K33+J33+I33+H33+G33+F33+E33+D33</f>
        <v>4307199.7640000004</v>
      </c>
      <c r="AU33" s="107">
        <f>AT33/12</f>
        <v>358933.31366666668</v>
      </c>
      <c r="AV33" s="107">
        <f>AU33*5/100</f>
        <v>17946.665683333333</v>
      </c>
    </row>
    <row r="34" spans="1:48" s="13" customFormat="1">
      <c r="A34" s="40" t="s">
        <v>0</v>
      </c>
      <c r="B34" s="27"/>
      <c r="C34" s="28"/>
      <c r="D34" s="52">
        <v>400.9</v>
      </c>
      <c r="E34" s="52">
        <v>410.3</v>
      </c>
      <c r="F34" s="52">
        <v>721.1</v>
      </c>
      <c r="G34" s="52">
        <v>710.4</v>
      </c>
      <c r="H34" s="52">
        <v>712.5</v>
      </c>
      <c r="I34" s="52">
        <v>520.9</v>
      </c>
      <c r="J34" s="52">
        <v>707.5</v>
      </c>
      <c r="K34" s="52">
        <v>326.10000000000002</v>
      </c>
      <c r="L34" s="52">
        <v>334</v>
      </c>
      <c r="M34" s="52">
        <v>411.8</v>
      </c>
      <c r="N34" s="52">
        <v>525</v>
      </c>
      <c r="O34" s="52">
        <v>333</v>
      </c>
      <c r="P34" s="52">
        <v>333.3</v>
      </c>
      <c r="Q34" s="52">
        <v>597.4</v>
      </c>
      <c r="R34" s="52">
        <v>609.79999999999995</v>
      </c>
      <c r="S34" s="52">
        <v>327.9</v>
      </c>
      <c r="T34" s="52">
        <v>467.8</v>
      </c>
      <c r="U34" s="52">
        <v>711.7</v>
      </c>
      <c r="V34" s="52">
        <v>506.8</v>
      </c>
      <c r="W34" s="52">
        <v>513.20000000000005</v>
      </c>
      <c r="X34" s="52">
        <v>519.6</v>
      </c>
      <c r="Y34" s="52">
        <v>408.1</v>
      </c>
      <c r="Z34" s="52">
        <v>332.3</v>
      </c>
      <c r="AA34" s="66" t="s">
        <v>0</v>
      </c>
      <c r="AB34" s="66"/>
      <c r="AC34" s="68"/>
      <c r="AD34" s="52">
        <v>721.9</v>
      </c>
      <c r="AE34" s="67" t="s">
        <v>0</v>
      </c>
      <c r="AF34" s="91"/>
      <c r="AG34" s="60"/>
      <c r="AH34" s="94">
        <v>451.9</v>
      </c>
      <c r="AI34" s="94">
        <v>892.5</v>
      </c>
      <c r="AJ34" s="94">
        <v>857.5</v>
      </c>
      <c r="AK34" s="90" t="s">
        <v>0</v>
      </c>
      <c r="AL34" s="90"/>
      <c r="AM34" s="60"/>
      <c r="AN34" s="95">
        <v>516.6</v>
      </c>
      <c r="AO34" s="95">
        <v>396.4</v>
      </c>
      <c r="AP34" s="90" t="s">
        <v>0</v>
      </c>
      <c r="AQ34" s="90"/>
      <c r="AR34" s="60"/>
      <c r="AS34" s="97">
        <v>519.1</v>
      </c>
      <c r="AT34" s="107">
        <f t="shared" ref="AT34" si="67">AS34+AO34+AN34+AJ34+AI34+AH34+AD34+Z34+Y34+X34+W34+V34+U34+T34+S34+R34+Q34+P34+O34+N34+M34+L34+K34+J34+I34+H34+G34+F34+E34+D34</f>
        <v>15797.299999999997</v>
      </c>
      <c r="AU34" s="108"/>
      <c r="AV34" s="108">
        <f>AT34*70*80/100</f>
        <v>884648.79999999981</v>
      </c>
    </row>
    <row r="35" spans="1:48" s="2" customFormat="1" ht="25.5" customHeight="1">
      <c r="A35" s="29" t="s">
        <v>24</v>
      </c>
      <c r="B35" s="28"/>
      <c r="C35" s="28"/>
      <c r="D35" s="12">
        <f t="shared" ref="D35:Z35" si="68">D33/12/D34</f>
        <v>23.688992267398355</v>
      </c>
      <c r="E35" s="12">
        <f t="shared" si="68"/>
        <v>23.65327565196198</v>
      </c>
      <c r="F35" s="12">
        <f t="shared" si="68"/>
        <v>22.996731382609905</v>
      </c>
      <c r="G35" s="12">
        <f t="shared" si="68"/>
        <v>23.00978603603604</v>
      </c>
      <c r="H35" s="12">
        <f t="shared" si="68"/>
        <v>23.007192982456139</v>
      </c>
      <c r="I35" s="12">
        <f t="shared" si="68"/>
        <v>23.329846419658285</v>
      </c>
      <c r="J35" s="12">
        <f t="shared" si="68"/>
        <v>23.013392226148408</v>
      </c>
      <c r="K35" s="12">
        <f t="shared" si="68"/>
        <v>24.046590003066544</v>
      </c>
      <c r="L35" s="12">
        <f t="shared" si="68"/>
        <v>24.001257485029939</v>
      </c>
      <c r="M35" s="12">
        <f t="shared" si="68"/>
        <v>23.647727051966974</v>
      </c>
      <c r="N35" s="12">
        <f t="shared" si="68"/>
        <v>23.320476190476189</v>
      </c>
      <c r="O35" s="12">
        <f t="shared" si="68"/>
        <v>24.006876876876877</v>
      </c>
      <c r="P35" s="12">
        <f t="shared" si="68"/>
        <v>24.005187518751875</v>
      </c>
      <c r="Q35" s="12">
        <f t="shared" si="68"/>
        <v>23.17620020087044</v>
      </c>
      <c r="R35" s="12">
        <f t="shared" si="68"/>
        <v>23.15492620531322</v>
      </c>
      <c r="S35" s="12">
        <f t="shared" si="68"/>
        <v>24.036068923452273</v>
      </c>
      <c r="T35" s="12">
        <f t="shared" si="68"/>
        <v>23.466041043180844</v>
      </c>
      <c r="U35" s="12">
        <f t="shared" si="68"/>
        <v>23.008179008008995</v>
      </c>
      <c r="V35" s="12">
        <f t="shared" si="68"/>
        <v>23.36322809786898</v>
      </c>
      <c r="W35" s="12">
        <f t="shared" si="68"/>
        <v>23.347848791893995</v>
      </c>
      <c r="X35" s="12">
        <f t="shared" si="68"/>
        <v>23.332848344880677</v>
      </c>
      <c r="Y35" s="12">
        <f t="shared" si="68"/>
        <v>23.661487380543981</v>
      </c>
      <c r="Z35" s="12">
        <f t="shared" si="68"/>
        <v>24.010830574781828</v>
      </c>
      <c r="AA35" s="67" t="s">
        <v>24</v>
      </c>
      <c r="AB35" s="60"/>
      <c r="AC35" s="68"/>
      <c r="AD35" s="73">
        <f t="shared" ref="AD35" si="69">AD33/12/AD34</f>
        <v>22.580000000000002</v>
      </c>
      <c r="AE35" s="67" t="s">
        <v>114</v>
      </c>
      <c r="AF35" s="91"/>
      <c r="AG35" s="60"/>
      <c r="AH35" s="73">
        <f>AH33 /12/AH34</f>
        <v>22.31304934720071</v>
      </c>
      <c r="AI35" s="73">
        <f t="shared" ref="AI35:AJ35" si="70">AI33 /12/AI34</f>
        <v>21.630280112044815</v>
      </c>
      <c r="AJ35" s="73">
        <f t="shared" si="70"/>
        <v>21.658862973760936</v>
      </c>
      <c r="AK35" s="67" t="s">
        <v>24</v>
      </c>
      <c r="AL35" s="60"/>
      <c r="AM35" s="60"/>
      <c r="AN35" s="73">
        <f t="shared" ref="AN35:AO35" si="71">AN33/12/AN34</f>
        <v>20.389833526906699</v>
      </c>
      <c r="AO35" s="73">
        <f t="shared" si="71"/>
        <v>20.756900437268754</v>
      </c>
      <c r="AP35" s="67" t="s">
        <v>24</v>
      </c>
      <c r="AQ35" s="60"/>
      <c r="AR35" s="60"/>
      <c r="AS35" s="73">
        <f t="shared" ref="AS35" si="72">AS33/12/AS34</f>
        <v>16.061335645026649</v>
      </c>
      <c r="AT35" s="107"/>
    </row>
    <row r="36" spans="1:48" s="2" customFormat="1" ht="15.75" customHeight="1">
      <c r="A36" s="14"/>
      <c r="B36" s="18"/>
      <c r="C36" s="18"/>
      <c r="D36" s="15"/>
      <c r="E36" s="15"/>
      <c r="F36" s="1"/>
      <c r="G36" s="5"/>
      <c r="H36" s="5"/>
      <c r="I36" s="5"/>
      <c r="J36" s="5"/>
      <c r="K36" s="5"/>
      <c r="L36" s="5"/>
      <c r="M36" s="5"/>
      <c r="N36" s="5"/>
      <c r="O36" s="5"/>
      <c r="P36"/>
      <c r="Q36" s="5"/>
      <c r="AE36" s="1"/>
      <c r="AF36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8" s="2" customFormat="1" ht="27" customHeight="1">
      <c r="A37" s="4"/>
      <c r="B37" s="16"/>
      <c r="C37" s="46"/>
      <c r="D37" s="50"/>
      <c r="E37" s="50"/>
      <c r="F37" s="1"/>
      <c r="G37" s="5"/>
      <c r="H37" s="5"/>
      <c r="I37" s="5"/>
      <c r="J37" s="5"/>
      <c r="K37" s="5"/>
      <c r="L37" s="5"/>
      <c r="M37" s="5"/>
      <c r="N37" s="5"/>
      <c r="O37" s="5"/>
      <c r="P37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/>
      <c r="AF37"/>
      <c r="AG37"/>
      <c r="AH37"/>
      <c r="AI37"/>
      <c r="AJ37"/>
      <c r="AK37" s="1"/>
      <c r="AL37" s="1"/>
      <c r="AM37" s="1"/>
      <c r="AN37" s="1"/>
      <c r="AO37" s="1"/>
      <c r="AP37" s="1"/>
      <c r="AQ37" s="1"/>
      <c r="AR37" s="1"/>
      <c r="AS37" s="1"/>
    </row>
    <row r="38" spans="1:48" s="1" customFormat="1" ht="24" customHeight="1">
      <c r="A38" s="4"/>
      <c r="B38" s="16"/>
      <c r="C38" s="46"/>
      <c r="D38" s="50"/>
      <c r="E38" s="50"/>
      <c r="G38" s="5"/>
      <c r="H38" s="5"/>
      <c r="I38" s="5"/>
      <c r="J38" s="5"/>
      <c r="K38" s="5"/>
      <c r="L38" s="5"/>
      <c r="M38" s="5"/>
      <c r="N38" s="5"/>
      <c r="O38" s="5"/>
      <c r="P38" s="42"/>
      <c r="Q38" s="5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8" s="1" customFormat="1">
      <c r="A39" s="4"/>
      <c r="B39" s="16"/>
      <c r="C39" s="46"/>
      <c r="D39" s="50"/>
      <c r="E39" s="50"/>
      <c r="G39" s="5"/>
      <c r="H39" s="5"/>
      <c r="I39" s="5"/>
      <c r="J39" s="5"/>
      <c r="K39" s="5"/>
      <c r="L39" s="5"/>
      <c r="M39" s="5"/>
      <c r="N39" s="5"/>
      <c r="O39" s="5"/>
      <c r="P39"/>
      <c r="Q39" s="5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8" s="1" customFormat="1" ht="18.75">
      <c r="A40" s="4"/>
      <c r="B40" s="16"/>
      <c r="C40" s="46"/>
      <c r="D40" s="50"/>
      <c r="E40" s="50"/>
      <c r="G40" s="5"/>
      <c r="H40" s="5"/>
      <c r="I40" s="5"/>
      <c r="J40" s="5"/>
      <c r="K40" s="5"/>
      <c r="L40" s="5"/>
      <c r="M40" s="5"/>
      <c r="N40" s="5"/>
      <c r="O40" s="5"/>
      <c r="P40" s="41"/>
      <c r="Q40" s="5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8" s="1" customFormat="1" ht="15">
      <c r="A41" s="4"/>
      <c r="B41" s="16"/>
      <c r="C41" s="46"/>
      <c r="D41" s="50"/>
      <c r="E41" s="50"/>
      <c r="F41" s="43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8" s="1" customFormat="1">
      <c r="A42" s="4"/>
      <c r="B42" s="16"/>
      <c r="C42" s="46"/>
      <c r="D42" s="50"/>
      <c r="E42" s="50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</sheetData>
  <mergeCells count="15">
    <mergeCell ref="AQ7:AQ8"/>
    <mergeCell ref="AR7:AR8"/>
    <mergeCell ref="AE7:AE8"/>
    <mergeCell ref="AK7:AK8"/>
    <mergeCell ref="AL7:AL8"/>
    <mergeCell ref="AC7:AC8"/>
    <mergeCell ref="AF7:AF8"/>
    <mergeCell ref="AG7:AG8"/>
    <mergeCell ref="AM7:AM8"/>
    <mergeCell ref="AP7:AP8"/>
    <mergeCell ref="A7:A8"/>
    <mergeCell ref="B7:B8"/>
    <mergeCell ref="C7:C8"/>
    <mergeCell ref="AA7:AA8"/>
    <mergeCell ref="AB7:AB8"/>
  </mergeCells>
  <pageMargins left="0.23622047244094491" right="0.11811023622047245" top="0.23622047244094491" bottom="0.19685039370078741" header="0.31496062992125984" footer="0.31496062992125984"/>
  <pageSetup paperSize="9" scale="38" firstPageNumber="0" fitToWidth="4" orientation="landscape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2017-04-24T10:04:54Z</cp:lastPrinted>
  <dcterms:created xsi:type="dcterms:W3CDTF">2013-04-24T10:34:01Z</dcterms:created>
  <dcterms:modified xsi:type="dcterms:W3CDTF">2017-06-06T06:49:49Z</dcterms:modified>
</cp:coreProperties>
</file>